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xml"/>
  <Override PartName="/xl/tables/table1.xml" ContentType="application/vnd.openxmlformats-officedocument.spreadsheetml.table+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suenaga\Desktop\excelcf\使用期限あり\"/>
    </mc:Choice>
  </mc:AlternateContent>
  <xr:revisionPtr revIDLastSave="0" documentId="13_ncr:1_{36E23C05-E93C-436D-A9E1-11E5C2001F07}" xr6:coauthVersionLast="47" xr6:coauthVersionMax="47" xr10:uidLastSave="{00000000-0000-0000-0000-000000000000}"/>
  <bookViews>
    <workbookView xWindow="3660" yWindow="105" windowWidth="20025" windowHeight="15375" tabRatio="821" xr2:uid="{00000000-000D-0000-FFFF-FFFF00000000}"/>
  </bookViews>
  <sheets>
    <sheet name="使い方" sheetId="35" r:id="rId1"/>
    <sheet name="入力シート" sheetId="18" r:id="rId2"/>
    <sheet name="CF表" sheetId="17" r:id="rId3"/>
    <sheet name="家計簿（年間収支）" sheetId="30" r:id="rId4"/>
    <sheet name="保険一覧" sheetId="29" r:id="rId5"/>
    <sheet name="必要保障額" sheetId="33" r:id="rId6"/>
    <sheet name="投資シミュレーション" sheetId="32" r:id="rId7"/>
    <sheet name="過去騰落率" sheetId="25" r:id="rId8"/>
    <sheet name="手取額計算" sheetId="24" r:id="rId9"/>
    <sheet name="住宅ローン返済表" sheetId="19" r:id="rId10"/>
    <sheet name="貯蓄 投資表" sheetId="20" state="hidden" r:id="rId11"/>
  </sheets>
  <externalReferences>
    <externalReference r:id="rId12"/>
    <externalReference r:id="rId13"/>
  </externalReferences>
  <definedNames>
    <definedName name="age" localSheetId="3">OFFSET([1]CF表!$D$3,0,0,1,COUNTA([1]CF表!$D$3:$BX$3))</definedName>
    <definedName name="age" localSheetId="0">OFFSET([2]CF表!$D$3,0,0,1,COUNTA([2]CF表!$D$3:$BX$3))</definedName>
    <definedName name="age">OFFSET(CF表!$D$3,0,0,1,COUNTA(CF表!$D$3:$BX$3))</definedName>
    <definedName name="all" localSheetId="3">OFFSET([1]CF表!$D$30,0,0,1,COUNTA([1]CF表!$D$30:$BX$30))</definedName>
    <definedName name="all" localSheetId="0">OFFSET([2]CF表!$D$30,0,0,1,COUNTA([2]CF表!$D$30:$BX$30))</definedName>
    <definedName name="all">OFFSET(CF表!$D$30,0,0,1,COUNTA(CF表!$D$30:$BX$30))</definedName>
    <definedName name="future" localSheetId="3">OFFSET([1]CF表!$D$34,0,0,1,COUNTA([1]CF表!$D$34:$BX$34))</definedName>
    <definedName name="future" localSheetId="0">OFFSET([2]CF表!$D$34,0,0,1,COUNTA([2]CF表!$D$34:$BX$34))</definedName>
    <definedName name="future">OFFSET(CF表!$D$34,0,0,1,COUNTA(CF表!$D$34:$BX$34))</definedName>
    <definedName name="nomal" localSheetId="3">OFFSET([1]CF表!$D$31,0,0,1,COUNTA([1]CF表!$D$31:$BX$31))</definedName>
    <definedName name="nomal" localSheetId="0">OFFSET([2]CF表!$D$31,0,0,1,COUNTA([2]CF表!$D$31:$BX$31))</definedName>
    <definedName name="nomal">OFFSET(CF表!$D$31,0,0,1,COUNTA(CF表!$D$31:$BX$31))</definedName>
    <definedName name="_xlnm.Print_Area" localSheetId="2">CF表!$A$1:$BX$50</definedName>
    <definedName name="_xlnm.Print_Area" localSheetId="1">入力シート!$A$1:$S$287</definedName>
    <definedName name="_xlnm.Print_Area" localSheetId="5">必要保障額!$A$2:$J$66</definedName>
    <definedName name="_xlnm.Print_Area" localSheetId="4">保険一覧!$B$4:$K$63</definedName>
    <definedName name="_xlnm.Print_Titles" localSheetId="2">CF表!$A:$B</definedName>
    <definedName name="_xlnm.Print_Titles" localSheetId="1">入力シート!$1:$8</definedName>
  </definedNames>
  <calcPr calcId="191029"/>
</workbook>
</file>

<file path=xl/calcChain.xml><?xml version="1.0" encoding="utf-8"?>
<calcChain xmlns="http://schemas.openxmlformats.org/spreadsheetml/2006/main">
  <c r="T49" i="33" l="1"/>
  <c r="U49" i="33" s="1"/>
  <c r="V49" i="33" s="1"/>
  <c r="W49" i="33" s="1"/>
  <c r="X49" i="33" s="1"/>
  <c r="Y49" i="33" s="1"/>
  <c r="Z49" i="33" s="1"/>
  <c r="AA49" i="33" s="1"/>
  <c r="AB49" i="33" s="1"/>
  <c r="AC49" i="33" s="1"/>
  <c r="AD49" i="33" s="1"/>
  <c r="AE49" i="33" s="1"/>
  <c r="AF49" i="33" s="1"/>
  <c r="AG49" i="33" s="1"/>
  <c r="AH49" i="33" s="1"/>
  <c r="AI49" i="33" s="1"/>
  <c r="AJ49" i="33" s="1"/>
  <c r="AK49" i="33" s="1"/>
  <c r="AL49" i="33" s="1"/>
  <c r="AM49" i="33" s="1"/>
  <c r="AN49" i="33" s="1"/>
  <c r="AO49" i="33" s="1"/>
  <c r="AP49" i="33" s="1"/>
  <c r="AQ49" i="33" s="1"/>
  <c r="AR49" i="33" s="1"/>
  <c r="AS49" i="33" s="1"/>
  <c r="AT49" i="33" s="1"/>
  <c r="AU49" i="33" s="1"/>
  <c r="AV49" i="33" s="1"/>
  <c r="AW49" i="33" s="1"/>
  <c r="AX49" i="33" s="1"/>
  <c r="AY49" i="33" s="1"/>
  <c r="AZ49" i="33" s="1"/>
  <c r="BA49" i="33" s="1"/>
  <c r="BB49" i="33" s="1"/>
  <c r="BC49" i="33" s="1"/>
  <c r="BD49" i="33" s="1"/>
  <c r="BE49" i="33" s="1"/>
  <c r="BF49" i="33" s="1"/>
  <c r="BG49" i="33" s="1"/>
  <c r="BH49" i="33" s="1"/>
  <c r="BI49" i="33" s="1"/>
  <c r="BJ49" i="33" s="1"/>
  <c r="BK49" i="33" s="1"/>
  <c r="BL49" i="33" s="1"/>
  <c r="BM49" i="33" s="1"/>
  <c r="BN49" i="33" s="1"/>
  <c r="BO49" i="33" s="1"/>
  <c r="BP49" i="33" s="1"/>
  <c r="BQ49" i="33" s="1"/>
  <c r="BR49" i="33" s="1"/>
  <c r="BS49" i="33" s="1"/>
  <c r="BT49" i="33" s="1"/>
  <c r="BU49" i="33" s="1"/>
  <c r="BV49" i="33" s="1"/>
  <c r="BW49" i="33" s="1"/>
  <c r="BX49" i="33" s="1"/>
  <c r="BY49" i="33" s="1"/>
  <c r="BZ49" i="33" s="1"/>
  <c r="CA49" i="33" s="1"/>
  <c r="CB49" i="33" s="1"/>
  <c r="CC49" i="33" s="1"/>
  <c r="CD49" i="33" s="1"/>
  <c r="CE49" i="33" s="1"/>
  <c r="P49" i="33"/>
  <c r="Q49" i="33" s="1"/>
  <c r="R49" i="33" s="1"/>
  <c r="S49" i="33" s="1"/>
  <c r="O49" i="33"/>
  <c r="Q48" i="33"/>
  <c r="R48" i="33" s="1"/>
  <c r="S48" i="33" s="1"/>
  <c r="T48" i="33" s="1"/>
  <c r="U48" i="33" s="1"/>
  <c r="V48" i="33" s="1"/>
  <c r="W48" i="33" s="1"/>
  <c r="X48" i="33" s="1"/>
  <c r="Y48" i="33" s="1"/>
  <c r="Z48" i="33" s="1"/>
  <c r="AA48" i="33" s="1"/>
  <c r="AB48" i="33" s="1"/>
  <c r="AC48" i="33" s="1"/>
  <c r="AD48" i="33" s="1"/>
  <c r="AE48" i="33" s="1"/>
  <c r="AF48" i="33" s="1"/>
  <c r="AG48" i="33" s="1"/>
  <c r="AH48" i="33" s="1"/>
  <c r="AI48" i="33" s="1"/>
  <c r="AJ48" i="33" s="1"/>
  <c r="AK48" i="33" s="1"/>
  <c r="AL48" i="33" s="1"/>
  <c r="AM48" i="33" s="1"/>
  <c r="AN48" i="33" s="1"/>
  <c r="AO48" i="33" s="1"/>
  <c r="AP48" i="33" s="1"/>
  <c r="AQ48" i="33" s="1"/>
  <c r="AR48" i="33" s="1"/>
  <c r="AS48" i="33" s="1"/>
  <c r="AT48" i="33" s="1"/>
  <c r="AU48" i="33" s="1"/>
  <c r="AV48" i="33" s="1"/>
  <c r="AW48" i="33" s="1"/>
  <c r="AX48" i="33" s="1"/>
  <c r="AY48" i="33" s="1"/>
  <c r="AZ48" i="33" s="1"/>
  <c r="BA48" i="33" s="1"/>
  <c r="BB48" i="33" s="1"/>
  <c r="BC48" i="33" s="1"/>
  <c r="BD48" i="33" s="1"/>
  <c r="BE48" i="33" s="1"/>
  <c r="BF48" i="33" s="1"/>
  <c r="BG48" i="33" s="1"/>
  <c r="BH48" i="33" s="1"/>
  <c r="BI48" i="33" s="1"/>
  <c r="BJ48" i="33" s="1"/>
  <c r="BK48" i="33" s="1"/>
  <c r="BL48" i="33" s="1"/>
  <c r="BM48" i="33" s="1"/>
  <c r="BN48" i="33" s="1"/>
  <c r="BO48" i="33" s="1"/>
  <c r="BP48" i="33" s="1"/>
  <c r="BQ48" i="33" s="1"/>
  <c r="BR48" i="33" s="1"/>
  <c r="BS48" i="33" s="1"/>
  <c r="BT48" i="33" s="1"/>
  <c r="BU48" i="33" s="1"/>
  <c r="BV48" i="33" s="1"/>
  <c r="BW48" i="33" s="1"/>
  <c r="BX48" i="33" s="1"/>
  <c r="BY48" i="33" s="1"/>
  <c r="BZ48" i="33" s="1"/>
  <c r="CA48" i="33" s="1"/>
  <c r="CB48" i="33" s="1"/>
  <c r="CC48" i="33" s="1"/>
  <c r="CD48" i="33" s="1"/>
  <c r="CE48" i="33" s="1"/>
  <c r="P48" i="33"/>
  <c r="O48" i="33"/>
  <c r="R47" i="33"/>
  <c r="S47" i="33" s="1"/>
  <c r="T47" i="33" s="1"/>
  <c r="U47" i="33" s="1"/>
  <c r="V47" i="33" s="1"/>
  <c r="W47" i="33" s="1"/>
  <c r="X47" i="33" s="1"/>
  <c r="Y47" i="33" s="1"/>
  <c r="Z47" i="33" s="1"/>
  <c r="AA47" i="33" s="1"/>
  <c r="AB47" i="33" s="1"/>
  <c r="AC47" i="33" s="1"/>
  <c r="AD47" i="33" s="1"/>
  <c r="AE47" i="33" s="1"/>
  <c r="AF47" i="33" s="1"/>
  <c r="AG47" i="33" s="1"/>
  <c r="AH47" i="33" s="1"/>
  <c r="AI47" i="33" s="1"/>
  <c r="AJ47" i="33" s="1"/>
  <c r="AK47" i="33" s="1"/>
  <c r="AL47" i="33" s="1"/>
  <c r="AM47" i="33" s="1"/>
  <c r="AN47" i="33" s="1"/>
  <c r="AO47" i="33" s="1"/>
  <c r="AP47" i="33" s="1"/>
  <c r="AQ47" i="33" s="1"/>
  <c r="AR47" i="33" s="1"/>
  <c r="AS47" i="33" s="1"/>
  <c r="AT47" i="33" s="1"/>
  <c r="AU47" i="33" s="1"/>
  <c r="AV47" i="33" s="1"/>
  <c r="AW47" i="33" s="1"/>
  <c r="AX47" i="33" s="1"/>
  <c r="AY47" i="33" s="1"/>
  <c r="AZ47" i="33" s="1"/>
  <c r="BA47" i="33" s="1"/>
  <c r="BB47" i="33" s="1"/>
  <c r="BC47" i="33" s="1"/>
  <c r="BD47" i="33" s="1"/>
  <c r="BE47" i="33" s="1"/>
  <c r="BF47" i="33" s="1"/>
  <c r="BG47" i="33" s="1"/>
  <c r="BH47" i="33" s="1"/>
  <c r="BI47" i="33" s="1"/>
  <c r="BJ47" i="33" s="1"/>
  <c r="BK47" i="33" s="1"/>
  <c r="BL47" i="33" s="1"/>
  <c r="BM47" i="33" s="1"/>
  <c r="BN47" i="33" s="1"/>
  <c r="BO47" i="33" s="1"/>
  <c r="BP47" i="33" s="1"/>
  <c r="BQ47" i="33" s="1"/>
  <c r="BR47" i="33" s="1"/>
  <c r="BS47" i="33" s="1"/>
  <c r="BT47" i="33" s="1"/>
  <c r="BU47" i="33" s="1"/>
  <c r="BV47" i="33" s="1"/>
  <c r="BW47" i="33" s="1"/>
  <c r="BX47" i="33" s="1"/>
  <c r="BY47" i="33" s="1"/>
  <c r="BZ47" i="33" s="1"/>
  <c r="CA47" i="33" s="1"/>
  <c r="CB47" i="33" s="1"/>
  <c r="CC47" i="33" s="1"/>
  <c r="CD47" i="33" s="1"/>
  <c r="CE47" i="33" s="1"/>
  <c r="O47" i="33"/>
  <c r="P47" i="33" s="1"/>
  <c r="Q47" i="33" s="1"/>
  <c r="O46" i="33"/>
  <c r="P46" i="33" s="1"/>
  <c r="Q46" i="33" s="1"/>
  <c r="R46" i="33" s="1"/>
  <c r="S46" i="33" s="1"/>
  <c r="T46" i="33" s="1"/>
  <c r="U46" i="33" s="1"/>
  <c r="V46" i="33" s="1"/>
  <c r="W46" i="33" s="1"/>
  <c r="X46" i="33" s="1"/>
  <c r="Y46" i="33" s="1"/>
  <c r="Z46" i="33" s="1"/>
  <c r="AA46" i="33" s="1"/>
  <c r="AB46" i="33" s="1"/>
  <c r="AC46" i="33" s="1"/>
  <c r="AD46" i="33" s="1"/>
  <c r="AE46" i="33" s="1"/>
  <c r="AF46" i="33" s="1"/>
  <c r="AG46" i="33" s="1"/>
  <c r="AH46" i="33" s="1"/>
  <c r="AI46" i="33" s="1"/>
  <c r="AJ46" i="33" s="1"/>
  <c r="AK46" i="33" s="1"/>
  <c r="AL46" i="33" s="1"/>
  <c r="AM46" i="33" s="1"/>
  <c r="AN46" i="33" s="1"/>
  <c r="AO46" i="33" s="1"/>
  <c r="AP46" i="33" s="1"/>
  <c r="AQ46" i="33" s="1"/>
  <c r="AR46" i="33" s="1"/>
  <c r="AS46" i="33" s="1"/>
  <c r="AT46" i="33" s="1"/>
  <c r="AU46" i="33" s="1"/>
  <c r="AV46" i="33" s="1"/>
  <c r="AW46" i="33" s="1"/>
  <c r="AX46" i="33" s="1"/>
  <c r="AY46" i="33" s="1"/>
  <c r="AZ46" i="33" s="1"/>
  <c r="BA46" i="33" s="1"/>
  <c r="BB46" i="33" s="1"/>
  <c r="BC46" i="33" s="1"/>
  <c r="BD46" i="33" s="1"/>
  <c r="BE46" i="33" s="1"/>
  <c r="BF46" i="33" s="1"/>
  <c r="BG46" i="33" s="1"/>
  <c r="BH46" i="33" s="1"/>
  <c r="BI46" i="33" s="1"/>
  <c r="BJ46" i="33" s="1"/>
  <c r="BK46" i="33" s="1"/>
  <c r="BL46" i="33" s="1"/>
  <c r="BM46" i="33" s="1"/>
  <c r="BN46" i="33" s="1"/>
  <c r="BO46" i="33" s="1"/>
  <c r="BP46" i="33" s="1"/>
  <c r="BQ46" i="33" s="1"/>
  <c r="BR46" i="33" s="1"/>
  <c r="BS46" i="33" s="1"/>
  <c r="BT46" i="33" s="1"/>
  <c r="BU46" i="33" s="1"/>
  <c r="BV46" i="33" s="1"/>
  <c r="BW46" i="33" s="1"/>
  <c r="BX46" i="33" s="1"/>
  <c r="BY46" i="33" s="1"/>
  <c r="BZ46" i="33" s="1"/>
  <c r="CA46" i="33" s="1"/>
  <c r="CB46" i="33" s="1"/>
  <c r="CC46" i="33" s="1"/>
  <c r="CD46" i="33" s="1"/>
  <c r="CE46" i="33" s="1"/>
  <c r="N49" i="33"/>
  <c r="N48" i="33"/>
  <c r="N47" i="33"/>
  <c r="N46" i="33"/>
  <c r="O12" i="33"/>
  <c r="P12" i="33" s="1"/>
  <c r="Q12" i="33" s="1"/>
  <c r="R12" i="33" s="1"/>
  <c r="S12" i="33" s="1"/>
  <c r="T12" i="33" s="1"/>
  <c r="U12" i="33" s="1"/>
  <c r="V12" i="33" s="1"/>
  <c r="W12" i="33" s="1"/>
  <c r="X12" i="33" s="1"/>
  <c r="Y12" i="33" s="1"/>
  <c r="Z12" i="33" s="1"/>
  <c r="AA12" i="33" s="1"/>
  <c r="AB12" i="33" s="1"/>
  <c r="AC12" i="33" s="1"/>
  <c r="AD12" i="33" s="1"/>
  <c r="AE12" i="33" s="1"/>
  <c r="AF12" i="33" s="1"/>
  <c r="AG12" i="33" s="1"/>
  <c r="AH12" i="33" s="1"/>
  <c r="AI12" i="33" s="1"/>
  <c r="AJ12" i="33" s="1"/>
  <c r="AK12" i="33" s="1"/>
  <c r="AL12" i="33" s="1"/>
  <c r="AM12" i="33" s="1"/>
  <c r="AN12" i="33" s="1"/>
  <c r="AO12" i="33" s="1"/>
  <c r="AP12" i="33" s="1"/>
  <c r="AQ12" i="33" s="1"/>
  <c r="AR12" i="33" s="1"/>
  <c r="AS12" i="33" s="1"/>
  <c r="AT12" i="33" s="1"/>
  <c r="AU12" i="33" s="1"/>
  <c r="AV12" i="33" s="1"/>
  <c r="AW12" i="33" s="1"/>
  <c r="AX12" i="33" s="1"/>
  <c r="AY12" i="33" s="1"/>
  <c r="AZ12" i="33" s="1"/>
  <c r="BA12" i="33" s="1"/>
  <c r="BB12" i="33" s="1"/>
  <c r="BC12" i="33" s="1"/>
  <c r="BD12" i="33" s="1"/>
  <c r="BE12" i="33" s="1"/>
  <c r="BF12" i="33" s="1"/>
  <c r="BG12" i="33" s="1"/>
  <c r="BH12" i="33" s="1"/>
  <c r="BI12" i="33" s="1"/>
  <c r="BJ12" i="33" s="1"/>
  <c r="BK12" i="33" s="1"/>
  <c r="BL12" i="33" s="1"/>
  <c r="BM12" i="33" s="1"/>
  <c r="BN12" i="33" s="1"/>
  <c r="BO12" i="33" s="1"/>
  <c r="BP12" i="33" s="1"/>
  <c r="BQ12" i="33" s="1"/>
  <c r="BR12" i="33" s="1"/>
  <c r="BS12" i="33" s="1"/>
  <c r="BT12" i="33" s="1"/>
  <c r="BU12" i="33" s="1"/>
  <c r="BV12" i="33" s="1"/>
  <c r="BW12" i="33" s="1"/>
  <c r="BX12" i="33" s="1"/>
  <c r="BY12" i="33" s="1"/>
  <c r="BZ12" i="33" s="1"/>
  <c r="CA12" i="33" s="1"/>
  <c r="CB12" i="33" s="1"/>
  <c r="CC12" i="33" s="1"/>
  <c r="CD12" i="33" s="1"/>
  <c r="CE12" i="33" s="1"/>
  <c r="O13" i="33"/>
  <c r="P13" i="33" s="1"/>
  <c r="Q13" i="33" s="1"/>
  <c r="R13" i="33" s="1"/>
  <c r="S13" i="33" s="1"/>
  <c r="T13" i="33" s="1"/>
  <c r="U13" i="33" s="1"/>
  <c r="V13" i="33" s="1"/>
  <c r="W13" i="33" s="1"/>
  <c r="X13" i="33" s="1"/>
  <c r="Y13" i="33" s="1"/>
  <c r="Z13" i="33" s="1"/>
  <c r="AA13" i="33" s="1"/>
  <c r="AB13" i="33" s="1"/>
  <c r="AC13" i="33" s="1"/>
  <c r="AD13" i="33" s="1"/>
  <c r="AE13" i="33" s="1"/>
  <c r="AF13" i="33" s="1"/>
  <c r="AG13" i="33" s="1"/>
  <c r="AH13" i="33" s="1"/>
  <c r="AI13" i="33" s="1"/>
  <c r="AJ13" i="33" s="1"/>
  <c r="AK13" i="33" s="1"/>
  <c r="AL13" i="33" s="1"/>
  <c r="AM13" i="33" s="1"/>
  <c r="AN13" i="33" s="1"/>
  <c r="AO13" i="33"/>
  <c r="AP13" i="33" s="1"/>
  <c r="AQ13" i="33" s="1"/>
  <c r="AR13" i="33" s="1"/>
  <c r="AS13" i="33" s="1"/>
  <c r="AT13" i="33" s="1"/>
  <c r="AU13" i="33" s="1"/>
  <c r="AV13" i="33" s="1"/>
  <c r="AW13" i="33" s="1"/>
  <c r="AX13" i="33" s="1"/>
  <c r="AY13" i="33" s="1"/>
  <c r="AZ13" i="33" s="1"/>
  <c r="BA13" i="33"/>
  <c r="BB13" i="33" s="1"/>
  <c r="BC13" i="33" s="1"/>
  <c r="BD13" i="33" s="1"/>
  <c r="BE13" i="33" s="1"/>
  <c r="BF13" i="33" s="1"/>
  <c r="BG13" i="33" s="1"/>
  <c r="BH13" i="33" s="1"/>
  <c r="BI13" i="33" s="1"/>
  <c r="BJ13" i="33" s="1"/>
  <c r="BK13" i="33" s="1"/>
  <c r="BL13" i="33" s="1"/>
  <c r="BM13" i="33" s="1"/>
  <c r="BN13" i="33" s="1"/>
  <c r="BO13" i="33" s="1"/>
  <c r="BP13" i="33" s="1"/>
  <c r="BQ13" i="33" s="1"/>
  <c r="BR13" i="33" s="1"/>
  <c r="BS13" i="33" s="1"/>
  <c r="BT13" i="33" s="1"/>
  <c r="BU13" i="33" s="1"/>
  <c r="BV13" i="33" s="1"/>
  <c r="BW13" i="33" s="1"/>
  <c r="BX13" i="33" s="1"/>
  <c r="BY13" i="33" s="1"/>
  <c r="BZ13" i="33" s="1"/>
  <c r="CA13" i="33" s="1"/>
  <c r="CB13" i="33" s="1"/>
  <c r="CC13" i="33" s="1"/>
  <c r="CD13" i="33" s="1"/>
  <c r="CE13" i="33" s="1"/>
  <c r="O14" i="33"/>
  <c r="P14" i="33"/>
  <c r="Q14" i="33" s="1"/>
  <c r="R14" i="33" s="1"/>
  <c r="S14" i="33" s="1"/>
  <c r="T14" i="33" s="1"/>
  <c r="U14" i="33" s="1"/>
  <c r="V14" i="33" s="1"/>
  <c r="W14" i="33" s="1"/>
  <c r="X14" i="33" s="1"/>
  <c r="Y14" i="33" s="1"/>
  <c r="Z14" i="33" s="1"/>
  <c r="AA14" i="33" s="1"/>
  <c r="AB14" i="33" s="1"/>
  <c r="AC14" i="33" s="1"/>
  <c r="AD14" i="33" s="1"/>
  <c r="AE14" i="33" s="1"/>
  <c r="AF14" i="33" s="1"/>
  <c r="AG14" i="33" s="1"/>
  <c r="AH14" i="33" s="1"/>
  <c r="AI14" i="33" s="1"/>
  <c r="AJ14" i="33" s="1"/>
  <c r="AK14" i="33" s="1"/>
  <c r="AL14" i="33" s="1"/>
  <c r="AM14" i="33" s="1"/>
  <c r="AN14" i="33" s="1"/>
  <c r="AO14" i="33" s="1"/>
  <c r="AP14" i="33" s="1"/>
  <c r="AQ14" i="33" s="1"/>
  <c r="AR14" i="33" s="1"/>
  <c r="AS14" i="33" s="1"/>
  <c r="AT14" i="33" s="1"/>
  <c r="AU14" i="33" s="1"/>
  <c r="AV14" i="33" s="1"/>
  <c r="AW14" i="33" s="1"/>
  <c r="AX14" i="33" s="1"/>
  <c r="AY14" i="33" s="1"/>
  <c r="AZ14" i="33" s="1"/>
  <c r="BA14" i="33" s="1"/>
  <c r="BB14" i="33" s="1"/>
  <c r="BC14" i="33" s="1"/>
  <c r="BD14" i="33" s="1"/>
  <c r="BE14" i="33" s="1"/>
  <c r="BF14" i="33" s="1"/>
  <c r="BG14" i="33" s="1"/>
  <c r="BH14" i="33" s="1"/>
  <c r="BI14" i="33" s="1"/>
  <c r="BJ14" i="33" s="1"/>
  <c r="BK14" i="33" s="1"/>
  <c r="BL14" i="33" s="1"/>
  <c r="BM14" i="33" s="1"/>
  <c r="BN14" i="33" s="1"/>
  <c r="BO14" i="33" s="1"/>
  <c r="BP14" i="33" s="1"/>
  <c r="BQ14" i="33" s="1"/>
  <c r="BR14" i="33" s="1"/>
  <c r="BS14" i="33" s="1"/>
  <c r="BT14" i="33" s="1"/>
  <c r="BU14" i="33" s="1"/>
  <c r="BV14" i="33" s="1"/>
  <c r="BW14" i="33" s="1"/>
  <c r="BX14" i="33" s="1"/>
  <c r="BY14" i="33" s="1"/>
  <c r="BZ14" i="33" s="1"/>
  <c r="CA14" i="33" s="1"/>
  <c r="CB14" i="33" s="1"/>
  <c r="CC14" i="33" s="1"/>
  <c r="CD14" i="33" s="1"/>
  <c r="CE14" i="33" s="1"/>
  <c r="O15" i="33"/>
  <c r="P15" i="33" s="1"/>
  <c r="Q15" i="33" s="1"/>
  <c r="R15" i="33" s="1"/>
  <c r="S15" i="33"/>
  <c r="T15" i="33" s="1"/>
  <c r="U15" i="33" s="1"/>
  <c r="V15" i="33" s="1"/>
  <c r="W15" i="33"/>
  <c r="X15" i="33" s="1"/>
  <c r="Y15" i="33" s="1"/>
  <c r="Z15" i="33" s="1"/>
  <c r="AA15" i="33" s="1"/>
  <c r="AB15" i="33" s="1"/>
  <c r="AC15" i="33" s="1"/>
  <c r="AD15" i="33" s="1"/>
  <c r="AE15" i="33" s="1"/>
  <c r="AF15" i="33" s="1"/>
  <c r="AG15" i="33" s="1"/>
  <c r="AH15" i="33" s="1"/>
  <c r="AI15" i="33" s="1"/>
  <c r="AJ15" i="33" s="1"/>
  <c r="AK15" i="33" s="1"/>
  <c r="AL15" i="33" s="1"/>
  <c r="AM15" i="33" s="1"/>
  <c r="AN15" i="33" s="1"/>
  <c r="AO15" i="33" s="1"/>
  <c r="AP15" i="33" s="1"/>
  <c r="AQ15" i="33" s="1"/>
  <c r="AR15" i="33" s="1"/>
  <c r="AS15" i="33" s="1"/>
  <c r="AT15" i="33" s="1"/>
  <c r="AU15" i="33" s="1"/>
  <c r="AV15" i="33" s="1"/>
  <c r="AW15" i="33" s="1"/>
  <c r="AX15" i="33" s="1"/>
  <c r="AY15" i="33" s="1"/>
  <c r="AZ15" i="33" s="1"/>
  <c r="BA15" i="33" s="1"/>
  <c r="BB15" i="33" s="1"/>
  <c r="BC15" i="33" s="1"/>
  <c r="BD15" i="33" s="1"/>
  <c r="BE15" i="33" s="1"/>
  <c r="BF15" i="33" s="1"/>
  <c r="BG15" i="33" s="1"/>
  <c r="BH15" i="33" s="1"/>
  <c r="BI15" i="33" s="1"/>
  <c r="BJ15" i="33" s="1"/>
  <c r="BK15" i="33" s="1"/>
  <c r="BL15" i="33" s="1"/>
  <c r="BM15" i="33" s="1"/>
  <c r="BN15" i="33" s="1"/>
  <c r="BO15" i="33" s="1"/>
  <c r="BP15" i="33" s="1"/>
  <c r="BQ15" i="33" s="1"/>
  <c r="BR15" i="33" s="1"/>
  <c r="BS15" i="33" s="1"/>
  <c r="BT15" i="33" s="1"/>
  <c r="BU15" i="33" s="1"/>
  <c r="BV15" i="33" s="1"/>
  <c r="BW15" i="33" s="1"/>
  <c r="BX15" i="33" s="1"/>
  <c r="BY15" i="33" s="1"/>
  <c r="BZ15" i="33" s="1"/>
  <c r="CA15" i="33" s="1"/>
  <c r="CB15" i="33" s="1"/>
  <c r="CC15" i="33" s="1"/>
  <c r="CD15" i="33" s="1"/>
  <c r="CE15" i="33" s="1"/>
  <c r="N13" i="33"/>
  <c r="N12" i="33"/>
  <c r="M45" i="25"/>
  <c r="L45" i="25"/>
  <c r="K45" i="25"/>
  <c r="J45" i="25"/>
  <c r="I45" i="25"/>
  <c r="H45" i="25"/>
  <c r="G61" i="33"/>
  <c r="G56" i="33"/>
  <c r="G52" i="33"/>
  <c r="C48" i="33"/>
  <c r="M49" i="33" s="1"/>
  <c r="M53" i="33" s="1"/>
  <c r="M57" i="33" s="1"/>
  <c r="C47" i="33"/>
  <c r="M48" i="33" s="1"/>
  <c r="C46" i="33"/>
  <c r="M47" i="33" s="1"/>
  <c r="M51" i="33" s="1"/>
  <c r="M55" i="33" s="1"/>
  <c r="C45" i="33"/>
  <c r="M46" i="33" s="1"/>
  <c r="O50" i="33" s="1"/>
  <c r="O54" i="33" s="1"/>
  <c r="G42" i="33"/>
  <c r="L35" i="33"/>
  <c r="L33" i="33"/>
  <c r="G36" i="33" s="1"/>
  <c r="G23" i="33"/>
  <c r="G21" i="33"/>
  <c r="M15" i="33"/>
  <c r="M14" i="33"/>
  <c r="M13" i="33"/>
  <c r="M12" i="33"/>
  <c r="M11" i="33"/>
  <c r="G9" i="33"/>
  <c r="F86" i="30"/>
  <c r="F85" i="30"/>
  <c r="F84" i="30"/>
  <c r="F89" i="30" s="1"/>
  <c r="I12" i="25"/>
  <c r="B39" i="17"/>
  <c r="B42" i="17" s="1"/>
  <c r="F88" i="30"/>
  <c r="F87" i="30"/>
  <c r="E89" i="30"/>
  <c r="D89" i="30"/>
  <c r="C8" i="32"/>
  <c r="C9" i="32" s="1"/>
  <c r="C10" i="32" s="1"/>
  <c r="C11" i="32" s="1"/>
  <c r="C12" i="32" s="1"/>
  <c r="C13" i="32" s="1"/>
  <c r="C14" i="32" s="1"/>
  <c r="C15" i="32" s="1"/>
  <c r="C16" i="32" s="1"/>
  <c r="C17" i="32" s="1"/>
  <c r="C18" i="32" s="1"/>
  <c r="C19" i="32" s="1"/>
  <c r="C20" i="32" s="1"/>
  <c r="C21" i="32" s="1"/>
  <c r="C22" i="32" s="1"/>
  <c r="C23" i="32" s="1"/>
  <c r="C24" i="32" s="1"/>
  <c r="C25" i="32" s="1"/>
  <c r="C26" i="32" s="1"/>
  <c r="C27" i="32" s="1"/>
  <c r="C28" i="32" s="1"/>
  <c r="C29" i="32" s="1"/>
  <c r="C30" i="32" s="1"/>
  <c r="C31" i="32" s="1"/>
  <c r="C32" i="32" s="1"/>
  <c r="C33" i="32" s="1"/>
  <c r="C34" i="32" s="1"/>
  <c r="C35" i="32" s="1"/>
  <c r="C36" i="32" s="1"/>
  <c r="C37" i="32" s="1"/>
  <c r="C38" i="32" s="1"/>
  <c r="C39" i="32" s="1"/>
  <c r="C40" i="32" s="1"/>
  <c r="C41" i="32" s="1"/>
  <c r="C42" i="32" s="1"/>
  <c r="C43" i="32" s="1"/>
  <c r="C44" i="32" s="1"/>
  <c r="C45" i="32" s="1"/>
  <c r="C46" i="32" s="1"/>
  <c r="C47" i="32" s="1"/>
  <c r="C48" i="32" s="1"/>
  <c r="C49" i="32" s="1"/>
  <c r="C50" i="32" s="1"/>
  <c r="C51" i="32" s="1"/>
  <c r="C52" i="32" s="1"/>
  <c r="C53" i="32" s="1"/>
  <c r="C54" i="32" s="1"/>
  <c r="C55" i="32" s="1"/>
  <c r="C56" i="32" s="1"/>
  <c r="C57" i="32" s="1"/>
  <c r="C58" i="32" s="1"/>
  <c r="E58" i="32"/>
  <c r="H58" i="32"/>
  <c r="I8" i="32"/>
  <c r="G8" i="32"/>
  <c r="E44" i="32"/>
  <c r="H44" i="32"/>
  <c r="E45" i="32"/>
  <c r="H45" i="32"/>
  <c r="E46" i="32"/>
  <c r="H46" i="32"/>
  <c r="E47" i="32"/>
  <c r="H47" i="32"/>
  <c r="E48" i="32"/>
  <c r="H48" i="32"/>
  <c r="E49" i="32"/>
  <c r="H49" i="32"/>
  <c r="E50" i="32"/>
  <c r="H50" i="32"/>
  <c r="E51" i="32"/>
  <c r="H51" i="32"/>
  <c r="E52" i="32"/>
  <c r="H52" i="32"/>
  <c r="E53" i="32"/>
  <c r="H53" i="32"/>
  <c r="E54" i="32"/>
  <c r="H54" i="32"/>
  <c r="E55" i="32"/>
  <c r="H55" i="32"/>
  <c r="E56" i="32"/>
  <c r="H56" i="32"/>
  <c r="E57" i="32"/>
  <c r="H57" i="32"/>
  <c r="D9" i="32"/>
  <c r="F9" i="32" s="1"/>
  <c r="H42" i="32"/>
  <c r="H43" i="32"/>
  <c r="E43" i="32"/>
  <c r="E42" i="32"/>
  <c r="E41" i="32"/>
  <c r="E40" i="32"/>
  <c r="E39" i="32"/>
  <c r="E38" i="32"/>
  <c r="E37" i="32"/>
  <c r="E36" i="32"/>
  <c r="E35" i="32"/>
  <c r="E34" i="32"/>
  <c r="E33" i="32"/>
  <c r="E32" i="32"/>
  <c r="E31" i="32"/>
  <c r="E30" i="32"/>
  <c r="E29" i="32"/>
  <c r="E28" i="32"/>
  <c r="E27" i="32"/>
  <c r="E26" i="32"/>
  <c r="E25" i="32"/>
  <c r="E24" i="32"/>
  <c r="E23" i="32"/>
  <c r="E22" i="32"/>
  <c r="E21" i="32"/>
  <c r="E20" i="32"/>
  <c r="E19" i="32"/>
  <c r="E18" i="32"/>
  <c r="E17" i="32"/>
  <c r="E16" i="32"/>
  <c r="E15" i="32"/>
  <c r="E14" i="32"/>
  <c r="E13" i="32"/>
  <c r="E12" i="32"/>
  <c r="E11" i="32"/>
  <c r="E10" i="32"/>
  <c r="E9" i="32"/>
  <c r="H41" i="32"/>
  <c r="H40" i="32"/>
  <c r="H39" i="32"/>
  <c r="H38" i="32"/>
  <c r="H37" i="32"/>
  <c r="H36" i="32"/>
  <c r="H35" i="32"/>
  <c r="H34" i="32"/>
  <c r="H33" i="32"/>
  <c r="H32" i="32"/>
  <c r="H31" i="32"/>
  <c r="H30" i="32"/>
  <c r="H29" i="32"/>
  <c r="H28" i="32"/>
  <c r="H27" i="32"/>
  <c r="H26" i="32"/>
  <c r="H25" i="32"/>
  <c r="H24" i="32"/>
  <c r="H23" i="32"/>
  <c r="H22" i="32"/>
  <c r="H21" i="32"/>
  <c r="H20" i="32"/>
  <c r="H19" i="32"/>
  <c r="H18" i="32"/>
  <c r="H17" i="32"/>
  <c r="H16" i="32"/>
  <c r="H15" i="32"/>
  <c r="H14" i="32"/>
  <c r="H13" i="32"/>
  <c r="H12" i="32"/>
  <c r="H11" i="32"/>
  <c r="H10" i="32"/>
  <c r="H9" i="32"/>
  <c r="G47" i="25"/>
  <c r="F47" i="25"/>
  <c r="E47" i="25"/>
  <c r="D47" i="25"/>
  <c r="C47" i="25"/>
  <c r="R60" i="30"/>
  <c r="R59" i="30"/>
  <c r="R58" i="30"/>
  <c r="R13" i="30"/>
  <c r="H45" i="30"/>
  <c r="I45" i="30"/>
  <c r="J45" i="30"/>
  <c r="K45" i="30"/>
  <c r="L45" i="30"/>
  <c r="M45" i="30"/>
  <c r="N45" i="30"/>
  <c r="O45" i="30"/>
  <c r="P45" i="30"/>
  <c r="Q45" i="30"/>
  <c r="H46" i="30"/>
  <c r="I46" i="30"/>
  <c r="J46" i="30"/>
  <c r="K46" i="30"/>
  <c r="L46" i="30"/>
  <c r="M46" i="30"/>
  <c r="N46" i="30"/>
  <c r="O46" i="30"/>
  <c r="P46" i="30"/>
  <c r="Q46" i="30"/>
  <c r="H47" i="30"/>
  <c r="I47" i="30"/>
  <c r="J47" i="30"/>
  <c r="K47" i="30"/>
  <c r="L47" i="30"/>
  <c r="M47" i="30"/>
  <c r="N47" i="30"/>
  <c r="O47" i="30"/>
  <c r="P47" i="30"/>
  <c r="Q47" i="30"/>
  <c r="H48" i="30"/>
  <c r="I48" i="30"/>
  <c r="J48" i="30"/>
  <c r="K48" i="30"/>
  <c r="L48" i="30"/>
  <c r="M48" i="30"/>
  <c r="N48" i="30"/>
  <c r="O48" i="30"/>
  <c r="P48" i="30"/>
  <c r="Q48" i="30"/>
  <c r="H49" i="30"/>
  <c r="I49" i="30"/>
  <c r="J49" i="30"/>
  <c r="K49" i="30"/>
  <c r="L49" i="30"/>
  <c r="M49" i="30"/>
  <c r="N49" i="30"/>
  <c r="O49" i="30"/>
  <c r="P49" i="30"/>
  <c r="Q49" i="30"/>
  <c r="H50" i="30"/>
  <c r="I50" i="30"/>
  <c r="J50" i="30"/>
  <c r="K50" i="30"/>
  <c r="L50" i="30"/>
  <c r="M50" i="30"/>
  <c r="N50" i="30"/>
  <c r="O50" i="30"/>
  <c r="P50" i="30"/>
  <c r="Q50" i="30"/>
  <c r="G50" i="30"/>
  <c r="G49" i="30"/>
  <c r="G48" i="30"/>
  <c r="G47" i="30"/>
  <c r="G46" i="30"/>
  <c r="G45" i="30"/>
  <c r="F46" i="30"/>
  <c r="F47" i="30"/>
  <c r="F48" i="30"/>
  <c r="F49" i="30"/>
  <c r="F50" i="30"/>
  <c r="F45" i="30"/>
  <c r="H34" i="30"/>
  <c r="I34" i="30"/>
  <c r="J34" i="30"/>
  <c r="K34" i="30"/>
  <c r="L34" i="30"/>
  <c r="M34" i="30"/>
  <c r="N34" i="30"/>
  <c r="O34" i="30"/>
  <c r="P34" i="30"/>
  <c r="Q34" i="30"/>
  <c r="H35" i="30"/>
  <c r="I35" i="30"/>
  <c r="J35" i="30"/>
  <c r="K35" i="30"/>
  <c r="L35" i="30"/>
  <c r="M35" i="30"/>
  <c r="N35" i="30"/>
  <c r="O35" i="30"/>
  <c r="P35" i="30"/>
  <c r="Q35" i="30"/>
  <c r="H36" i="30"/>
  <c r="I36" i="30"/>
  <c r="J36" i="30"/>
  <c r="K36" i="30"/>
  <c r="L36" i="30"/>
  <c r="M36" i="30"/>
  <c r="N36" i="30"/>
  <c r="O36" i="30"/>
  <c r="P36" i="30"/>
  <c r="Q36" i="30"/>
  <c r="H37" i="30"/>
  <c r="I37" i="30"/>
  <c r="J37" i="30"/>
  <c r="K37" i="30"/>
  <c r="L37" i="30"/>
  <c r="M37" i="30"/>
  <c r="N37" i="30"/>
  <c r="O37" i="30"/>
  <c r="P37" i="30"/>
  <c r="Q37" i="30"/>
  <c r="H38" i="30"/>
  <c r="I38" i="30"/>
  <c r="J38" i="30"/>
  <c r="K38" i="30"/>
  <c r="L38" i="30"/>
  <c r="M38" i="30"/>
  <c r="N38" i="30"/>
  <c r="O38" i="30"/>
  <c r="P38" i="30"/>
  <c r="Q38" i="30"/>
  <c r="H39" i="30"/>
  <c r="I39" i="30"/>
  <c r="J39" i="30"/>
  <c r="K39" i="30"/>
  <c r="L39" i="30"/>
  <c r="M39" i="30"/>
  <c r="N39" i="30"/>
  <c r="O39" i="30"/>
  <c r="P39" i="30"/>
  <c r="Q39" i="30"/>
  <c r="H40" i="30"/>
  <c r="I40" i="30"/>
  <c r="J40" i="30"/>
  <c r="K40" i="30"/>
  <c r="L40" i="30"/>
  <c r="M40" i="30"/>
  <c r="N40" i="30"/>
  <c r="O40" i="30"/>
  <c r="P40" i="30"/>
  <c r="Q40" i="30"/>
  <c r="H41" i="30"/>
  <c r="I41" i="30"/>
  <c r="J41" i="30"/>
  <c r="K41" i="30"/>
  <c r="L41" i="30"/>
  <c r="M41" i="30"/>
  <c r="N41" i="30"/>
  <c r="O41" i="30"/>
  <c r="P41" i="30"/>
  <c r="Q41" i="30"/>
  <c r="G41" i="30"/>
  <c r="G40" i="30"/>
  <c r="G39" i="30"/>
  <c r="G38" i="30"/>
  <c r="G37" i="30"/>
  <c r="G36" i="30"/>
  <c r="G35" i="30"/>
  <c r="G34" i="30"/>
  <c r="F41" i="30"/>
  <c r="F40" i="30"/>
  <c r="F39" i="30"/>
  <c r="F38" i="30"/>
  <c r="F37" i="30"/>
  <c r="F36" i="30"/>
  <c r="F35" i="30"/>
  <c r="F34" i="30"/>
  <c r="I44" i="25"/>
  <c r="I43" i="25"/>
  <c r="I42" i="25"/>
  <c r="I41" i="25"/>
  <c r="I40" i="25"/>
  <c r="I39" i="25"/>
  <c r="I38" i="25"/>
  <c r="I37" i="25"/>
  <c r="I36" i="25"/>
  <c r="I35" i="25"/>
  <c r="I34" i="25"/>
  <c r="I33" i="25"/>
  <c r="I32" i="25"/>
  <c r="I31" i="25"/>
  <c r="I30" i="25"/>
  <c r="I29" i="25"/>
  <c r="I28" i="25"/>
  <c r="I27" i="25"/>
  <c r="I26" i="25"/>
  <c r="I25" i="25"/>
  <c r="I24" i="25"/>
  <c r="I23" i="25"/>
  <c r="I22" i="25"/>
  <c r="I21" i="25"/>
  <c r="I20" i="25"/>
  <c r="I19" i="25"/>
  <c r="I18" i="25"/>
  <c r="I17" i="25"/>
  <c r="I16" i="25"/>
  <c r="I15" i="25"/>
  <c r="I14" i="25"/>
  <c r="I13" i="25"/>
  <c r="K44" i="25"/>
  <c r="H44" i="25"/>
  <c r="Q78" i="30"/>
  <c r="Q80" i="30" s="1"/>
  <c r="P78" i="30"/>
  <c r="P80" i="30" s="1"/>
  <c r="O78" i="30"/>
  <c r="O80" i="30" s="1"/>
  <c r="N78" i="30"/>
  <c r="N80" i="30" s="1"/>
  <c r="M78" i="30"/>
  <c r="M80" i="30" s="1"/>
  <c r="L78" i="30"/>
  <c r="L80" i="30" s="1"/>
  <c r="K78" i="30"/>
  <c r="K80" i="30" s="1"/>
  <c r="J78" i="30"/>
  <c r="J80" i="30" s="1"/>
  <c r="I78" i="30"/>
  <c r="I80" i="30" s="1"/>
  <c r="H78" i="30"/>
  <c r="H80" i="30" s="1"/>
  <c r="G78" i="30"/>
  <c r="G80" i="30" s="1"/>
  <c r="F78" i="30"/>
  <c r="F80" i="30" s="1"/>
  <c r="D78" i="30"/>
  <c r="Q62" i="30"/>
  <c r="P62" i="30"/>
  <c r="O62" i="30"/>
  <c r="N62" i="30"/>
  <c r="M62" i="30"/>
  <c r="L62" i="30"/>
  <c r="K62" i="30"/>
  <c r="J62" i="30"/>
  <c r="I62" i="30"/>
  <c r="H62" i="30"/>
  <c r="G62" i="30"/>
  <c r="F62" i="30"/>
  <c r="R61" i="30"/>
  <c r="R57" i="30"/>
  <c r="R56" i="30"/>
  <c r="R55" i="30"/>
  <c r="R41" i="30"/>
  <c r="R40" i="30"/>
  <c r="R39" i="30"/>
  <c r="Q31" i="30"/>
  <c r="P31" i="30"/>
  <c r="O31" i="30"/>
  <c r="N31" i="30"/>
  <c r="M31" i="30"/>
  <c r="L31" i="30"/>
  <c r="K31" i="30"/>
  <c r="J31" i="30"/>
  <c r="I31" i="30"/>
  <c r="H31" i="30"/>
  <c r="G31" i="30"/>
  <c r="F31" i="30"/>
  <c r="R30" i="30"/>
  <c r="R29" i="30"/>
  <c r="R28" i="30"/>
  <c r="R50" i="30" s="1"/>
  <c r="R27" i="30"/>
  <c r="R26" i="30"/>
  <c r="R25" i="30"/>
  <c r="R24" i="30"/>
  <c r="R23" i="30"/>
  <c r="R22" i="30"/>
  <c r="R21" i="30"/>
  <c r="R20" i="30"/>
  <c r="R19" i="30"/>
  <c r="R18" i="30"/>
  <c r="R17" i="30"/>
  <c r="R16" i="30"/>
  <c r="R49" i="30" s="1"/>
  <c r="R15" i="30"/>
  <c r="R14" i="30"/>
  <c r="R12" i="30"/>
  <c r="R11" i="30"/>
  <c r="R10" i="30"/>
  <c r="R9" i="30"/>
  <c r="R8" i="30"/>
  <c r="R7" i="30"/>
  <c r="R6" i="30"/>
  <c r="R5" i="30"/>
  <c r="R4" i="30"/>
  <c r="R3" i="30"/>
  <c r="Q1" i="30"/>
  <c r="K125" i="29"/>
  <c r="K94" i="29"/>
  <c r="K63" i="29"/>
  <c r="K32" i="29"/>
  <c r="K2" i="29"/>
  <c r="N15" i="33" l="1"/>
  <c r="N16" i="33"/>
  <c r="N14" i="33"/>
  <c r="M52" i="33"/>
  <c r="M56" i="33" s="1"/>
  <c r="M50" i="33"/>
  <c r="M54" i="33" s="1"/>
  <c r="N50" i="33"/>
  <c r="N54" i="33" s="1"/>
  <c r="N11" i="33"/>
  <c r="M16" i="33"/>
  <c r="M17" i="33" s="1"/>
  <c r="D10" i="32"/>
  <c r="D11" i="32" s="1"/>
  <c r="D12" i="32" s="1"/>
  <c r="J8" i="32"/>
  <c r="F11" i="32"/>
  <c r="F10" i="32"/>
  <c r="I9" i="32"/>
  <c r="G9" i="32"/>
  <c r="R38" i="30"/>
  <c r="K42" i="30"/>
  <c r="O42" i="30"/>
  <c r="R47" i="30"/>
  <c r="R37" i="30"/>
  <c r="F51" i="30"/>
  <c r="F66" i="30" s="1"/>
  <c r="F67" i="30" s="1"/>
  <c r="J51" i="30"/>
  <c r="J66" i="30" s="1"/>
  <c r="Q51" i="30"/>
  <c r="Q66" i="30" s="1"/>
  <c r="I51" i="30"/>
  <c r="I66" i="30" s="1"/>
  <c r="G42" i="30"/>
  <c r="R35" i="30"/>
  <c r="R48" i="30"/>
  <c r="H42" i="30"/>
  <c r="L42" i="30"/>
  <c r="P42" i="30"/>
  <c r="I42" i="30"/>
  <c r="M42" i="30"/>
  <c r="Q42" i="30"/>
  <c r="G51" i="30"/>
  <c r="G66" i="30" s="1"/>
  <c r="N51" i="30"/>
  <c r="N66" i="30" s="1"/>
  <c r="R36" i="30"/>
  <c r="R45" i="30"/>
  <c r="R46" i="30"/>
  <c r="F42" i="30"/>
  <c r="J42" i="30"/>
  <c r="N42" i="30"/>
  <c r="R34" i="30"/>
  <c r="H51" i="30"/>
  <c r="H66" i="30" s="1"/>
  <c r="K51" i="30"/>
  <c r="K66" i="30" s="1"/>
  <c r="O51" i="30"/>
  <c r="O66" i="30" s="1"/>
  <c r="L51" i="30"/>
  <c r="L66" i="30" s="1"/>
  <c r="M51" i="30"/>
  <c r="M66" i="30" s="1"/>
  <c r="P51" i="30"/>
  <c r="P66" i="30" s="1"/>
  <c r="R62" i="30"/>
  <c r="R31" i="30"/>
  <c r="K43" i="25"/>
  <c r="B35" i="18"/>
  <c r="B258" i="18"/>
  <c r="H144" i="18"/>
  <c r="D144" i="18" s="1"/>
  <c r="L144" i="18" s="1"/>
  <c r="K42" i="25"/>
  <c r="H42" i="25"/>
  <c r="F1" i="17"/>
  <c r="G1" i="17" s="1"/>
  <c r="H1" i="17" s="1"/>
  <c r="I1" i="17" s="1"/>
  <c r="J1" i="17" s="1"/>
  <c r="K1" i="17" s="1"/>
  <c r="L1" i="17" s="1"/>
  <c r="M1" i="17" s="1"/>
  <c r="N1" i="17" s="1"/>
  <c r="O1" i="17" s="1"/>
  <c r="P1" i="17" s="1"/>
  <c r="Q1" i="17" s="1"/>
  <c r="R1" i="17" s="1"/>
  <c r="S1" i="17" s="1"/>
  <c r="T1" i="17" s="1"/>
  <c r="U1" i="17" s="1"/>
  <c r="V1" i="17" s="1"/>
  <c r="W1" i="17" s="1"/>
  <c r="X1" i="17" s="1"/>
  <c r="Y1" i="17" s="1"/>
  <c r="Z1" i="17" s="1"/>
  <c r="AA1" i="17" s="1"/>
  <c r="AB1" i="17" s="1"/>
  <c r="AC1" i="17" s="1"/>
  <c r="AD1" i="17" s="1"/>
  <c r="AE1" i="17" s="1"/>
  <c r="AF1" i="17" s="1"/>
  <c r="AG1" i="17" s="1"/>
  <c r="AH1" i="17" s="1"/>
  <c r="AI1" i="17" s="1"/>
  <c r="AJ1" i="17" s="1"/>
  <c r="AK1" i="17" s="1"/>
  <c r="AL1" i="17" s="1"/>
  <c r="AM1" i="17" s="1"/>
  <c r="AN1" i="17" s="1"/>
  <c r="AO1" i="17" s="1"/>
  <c r="AP1" i="17" s="1"/>
  <c r="AQ1" i="17" s="1"/>
  <c r="AR1" i="17" s="1"/>
  <c r="AS1" i="17" s="1"/>
  <c r="AT1" i="17" s="1"/>
  <c r="AU1" i="17" s="1"/>
  <c r="AV1" i="17" s="1"/>
  <c r="AW1" i="17" s="1"/>
  <c r="AX1" i="17" s="1"/>
  <c r="AY1" i="17" s="1"/>
  <c r="AZ1" i="17" s="1"/>
  <c r="BA1" i="17" s="1"/>
  <c r="BB1" i="17" s="1"/>
  <c r="BC1" i="17" s="1"/>
  <c r="BD1" i="17" s="1"/>
  <c r="BE1" i="17" s="1"/>
  <c r="BF1" i="17" s="1"/>
  <c r="BG1" i="17" s="1"/>
  <c r="BH1" i="17" s="1"/>
  <c r="BI1" i="17" s="1"/>
  <c r="BJ1" i="17" s="1"/>
  <c r="BK1" i="17" s="1"/>
  <c r="BL1" i="17" s="1"/>
  <c r="BM1" i="17" s="1"/>
  <c r="BN1" i="17" s="1"/>
  <c r="BO1" i="17" s="1"/>
  <c r="BP1" i="17" s="1"/>
  <c r="BQ1" i="17" s="1"/>
  <c r="BR1" i="17" s="1"/>
  <c r="BS1" i="17" s="1"/>
  <c r="BT1" i="17" s="1"/>
  <c r="BU1" i="17" s="1"/>
  <c r="BV1" i="17" s="1"/>
  <c r="BW1" i="17" s="1"/>
  <c r="BX1" i="17" s="1"/>
  <c r="B195" i="18"/>
  <c r="B184" i="18"/>
  <c r="B115" i="18"/>
  <c r="B86" i="18"/>
  <c r="K41" i="25"/>
  <c r="H41" i="25"/>
  <c r="K40" i="25"/>
  <c r="H40" i="25"/>
  <c r="K39" i="25"/>
  <c r="H39" i="25"/>
  <c r="K38" i="25"/>
  <c r="H38" i="25"/>
  <c r="K37" i="25"/>
  <c r="H37" i="25"/>
  <c r="K36" i="25"/>
  <c r="H36" i="25"/>
  <c r="K35" i="25"/>
  <c r="H35" i="25"/>
  <c r="K34" i="25"/>
  <c r="H34" i="25"/>
  <c r="K33" i="25"/>
  <c r="H33" i="25"/>
  <c r="K32" i="25"/>
  <c r="H32" i="25"/>
  <c r="K31" i="25"/>
  <c r="H31" i="25"/>
  <c r="K30" i="25"/>
  <c r="H30" i="25"/>
  <c r="K29" i="25"/>
  <c r="H29" i="25"/>
  <c r="K28" i="25"/>
  <c r="H28" i="25"/>
  <c r="K27" i="25"/>
  <c r="H27" i="25"/>
  <c r="K26" i="25"/>
  <c r="H26" i="25"/>
  <c r="K25" i="25"/>
  <c r="H25" i="25"/>
  <c r="K24" i="25"/>
  <c r="H24" i="25"/>
  <c r="K23" i="25"/>
  <c r="H23" i="25"/>
  <c r="K22" i="25"/>
  <c r="H22" i="25"/>
  <c r="K21" i="25"/>
  <c r="H21" i="25"/>
  <c r="K20" i="25"/>
  <c r="H20" i="25"/>
  <c r="K19" i="25"/>
  <c r="H19" i="25"/>
  <c r="K18" i="25"/>
  <c r="H18" i="25"/>
  <c r="K17" i="25"/>
  <c r="H17" i="25"/>
  <c r="K16" i="25"/>
  <c r="H16" i="25"/>
  <c r="K15" i="25"/>
  <c r="H15" i="25"/>
  <c r="K14" i="25"/>
  <c r="H14" i="25"/>
  <c r="K13" i="25"/>
  <c r="H13" i="25"/>
  <c r="K12" i="25"/>
  <c r="H12" i="25"/>
  <c r="J11" i="25"/>
  <c r="J12" i="25" s="1"/>
  <c r="J13" i="25" s="1"/>
  <c r="J14" i="25" s="1"/>
  <c r="J15" i="25" s="1"/>
  <c r="J16" i="25" s="1"/>
  <c r="J17" i="25" s="1"/>
  <c r="J18" i="25" s="1"/>
  <c r="J19" i="25" s="1"/>
  <c r="J20" i="25" s="1"/>
  <c r="J21" i="25" s="1"/>
  <c r="J22" i="25" s="1"/>
  <c r="J23" i="25" s="1"/>
  <c r="J24" i="25" s="1"/>
  <c r="J25" i="25" s="1"/>
  <c r="J26" i="25" s="1"/>
  <c r="J27" i="25" s="1"/>
  <c r="J28" i="25" s="1"/>
  <c r="J29" i="25" s="1"/>
  <c r="J30" i="25" s="1"/>
  <c r="J31" i="25" s="1"/>
  <c r="J32" i="25" s="1"/>
  <c r="J33" i="25" s="1"/>
  <c r="J34" i="25" s="1"/>
  <c r="J35" i="25" s="1"/>
  <c r="J36" i="25" s="1"/>
  <c r="J37" i="25" s="1"/>
  <c r="J38" i="25" s="1"/>
  <c r="J39" i="25" s="1"/>
  <c r="J40" i="25" s="1"/>
  <c r="J41" i="25" s="1"/>
  <c r="J42" i="25" s="1"/>
  <c r="J43" i="25" s="1"/>
  <c r="J44" i="25" s="1"/>
  <c r="H11" i="25"/>
  <c r="H8" i="25"/>
  <c r="C18" i="24"/>
  <c r="C17" i="24"/>
  <c r="C16" i="24"/>
  <c r="C15" i="24"/>
  <c r="C14" i="24"/>
  <c r="D13" i="17"/>
  <c r="D12" i="17"/>
  <c r="D11" i="17"/>
  <c r="B55" i="18"/>
  <c r="B46" i="18"/>
  <c r="B44" i="18"/>
  <c r="B33" i="18"/>
  <c r="H153" i="18"/>
  <c r="D153" i="18" s="1"/>
  <c r="L153" i="18" s="1"/>
  <c r="H171" i="18"/>
  <c r="D171" i="18" s="1"/>
  <c r="L171" i="18" s="1"/>
  <c r="H170" i="18"/>
  <c r="D170" i="18" s="1"/>
  <c r="L170" i="18" s="1"/>
  <c r="H169" i="18"/>
  <c r="D169" i="18" s="1"/>
  <c r="L169" i="18" s="1"/>
  <c r="H168" i="18"/>
  <c r="D168" i="18" s="1"/>
  <c r="L168" i="18" s="1"/>
  <c r="H167" i="18"/>
  <c r="D167" i="18" s="1"/>
  <c r="L167" i="18" s="1"/>
  <c r="H166" i="18"/>
  <c r="D166" i="18" s="1"/>
  <c r="L166" i="18" s="1"/>
  <c r="H165" i="18"/>
  <c r="D165" i="18" s="1"/>
  <c r="L165" i="18" s="1"/>
  <c r="H162" i="18"/>
  <c r="D162" i="18" s="1"/>
  <c r="L162" i="18" s="1"/>
  <c r="H161" i="18"/>
  <c r="D161" i="18" s="1"/>
  <c r="L161" i="18" s="1"/>
  <c r="H160" i="18"/>
  <c r="D160" i="18" s="1"/>
  <c r="L160" i="18" s="1"/>
  <c r="H159" i="18"/>
  <c r="D159" i="18" s="1"/>
  <c r="L159" i="18" s="1"/>
  <c r="H158" i="18"/>
  <c r="D158" i="18" s="1"/>
  <c r="L158" i="18" s="1"/>
  <c r="H157" i="18"/>
  <c r="D157" i="18" s="1"/>
  <c r="L157" i="18" s="1"/>
  <c r="H156" i="18"/>
  <c r="H152" i="18"/>
  <c r="D152" i="18" s="1"/>
  <c r="L152" i="18" s="1"/>
  <c r="H151" i="18"/>
  <c r="D151" i="18" s="1"/>
  <c r="L151" i="18" s="1"/>
  <c r="H150" i="18"/>
  <c r="D150" i="18" s="1"/>
  <c r="L150" i="18" s="1"/>
  <c r="H149" i="18"/>
  <c r="D149" i="18" s="1"/>
  <c r="H148" i="18"/>
  <c r="D148" i="18" s="1"/>
  <c r="L148" i="18" s="1"/>
  <c r="H147" i="18"/>
  <c r="D147" i="18" s="1"/>
  <c r="L147" i="18" s="1"/>
  <c r="D2" i="17"/>
  <c r="C94" i="18" s="1"/>
  <c r="O19" i="18"/>
  <c r="P8" i="18" s="1"/>
  <c r="F265" i="18" s="1"/>
  <c r="O24" i="18"/>
  <c r="D8" i="17" s="1"/>
  <c r="O23" i="18"/>
  <c r="D7" i="17" s="1"/>
  <c r="O22" i="18"/>
  <c r="D6" i="17" s="1"/>
  <c r="O21" i="18"/>
  <c r="D5" i="17" s="1"/>
  <c r="O20" i="18"/>
  <c r="D4" i="17" s="1"/>
  <c r="B64" i="18"/>
  <c r="X89" i="18"/>
  <c r="X90" i="18" s="1"/>
  <c r="AE89" i="18" s="1"/>
  <c r="AK89" i="18" s="1"/>
  <c r="X87" i="18"/>
  <c r="X88" i="18" s="1"/>
  <c r="AE87" i="18" s="1"/>
  <c r="AK87" i="18" s="1"/>
  <c r="AH125" i="18"/>
  <c r="X125" i="18"/>
  <c r="AB125" i="18" s="1"/>
  <c r="AF125" i="18" s="1"/>
  <c r="T125" i="18"/>
  <c r="B33" i="17"/>
  <c r="B32" i="17"/>
  <c r="B37" i="17"/>
  <c r="B26" i="17"/>
  <c r="B25" i="17"/>
  <c r="B15" i="17"/>
  <c r="J266" i="18"/>
  <c r="B279" i="18"/>
  <c r="D272" i="18"/>
  <c r="B264" i="18"/>
  <c r="D257" i="18"/>
  <c r="B38" i="17"/>
  <c r="B16" i="17"/>
  <c r="C38" i="17"/>
  <c r="C37" i="17"/>
  <c r="C36" i="17"/>
  <c r="B13" i="17"/>
  <c r="B12" i="17"/>
  <c r="B11" i="17"/>
  <c r="J284" i="18"/>
  <c r="J283" i="18"/>
  <c r="J282" i="18"/>
  <c r="J281" i="18"/>
  <c r="J280" i="18"/>
  <c r="J277" i="18"/>
  <c r="J276" i="18"/>
  <c r="J275" i="18"/>
  <c r="J274" i="18"/>
  <c r="J273" i="18"/>
  <c r="J269" i="18"/>
  <c r="J268" i="18"/>
  <c r="J267" i="18"/>
  <c r="C33" i="17"/>
  <c r="C32" i="17"/>
  <c r="J262" i="18"/>
  <c r="J261" i="18"/>
  <c r="J260" i="18"/>
  <c r="J259" i="18"/>
  <c r="C19" i="17"/>
  <c r="D19" i="17"/>
  <c r="B107" i="18"/>
  <c r="B6" i="17"/>
  <c r="B5" i="17"/>
  <c r="B4" i="17"/>
  <c r="B3" i="17"/>
  <c r="B8" i="17"/>
  <c r="B7" i="17"/>
  <c r="D860" i="19"/>
  <c r="C860" i="19"/>
  <c r="C432" i="19"/>
  <c r="D432" i="19"/>
  <c r="D3" i="19"/>
  <c r="C3" i="19"/>
  <c r="B3" i="19"/>
  <c r="B82" i="18"/>
  <c r="B74" i="18"/>
  <c r="C130" i="18"/>
  <c r="H141" i="18"/>
  <c r="D141" i="18" s="1"/>
  <c r="L141" i="18" s="1"/>
  <c r="H140" i="18"/>
  <c r="D140" i="18" s="1"/>
  <c r="L140" i="18" s="1"/>
  <c r="D13" i="32" l="1"/>
  <c r="F12" i="32"/>
  <c r="G10" i="32"/>
  <c r="G11" i="32" s="1"/>
  <c r="G12" i="32" s="1"/>
  <c r="D156" i="18"/>
  <c r="L156" i="18" s="1"/>
  <c r="M21" i="33"/>
  <c r="M20" i="33"/>
  <c r="M19" i="33"/>
  <c r="M23" i="33"/>
  <c r="M18" i="33"/>
  <c r="M22" i="33"/>
  <c r="N17" i="33"/>
  <c r="O11" i="33"/>
  <c r="O16" i="33"/>
  <c r="N52" i="33"/>
  <c r="N56" i="33" s="1"/>
  <c r="M58" i="33"/>
  <c r="N53" i="33"/>
  <c r="N57" i="33" s="1"/>
  <c r="P50" i="33"/>
  <c r="P54" i="33" s="1"/>
  <c r="N51" i="33"/>
  <c r="N55" i="33" s="1"/>
  <c r="J9" i="32"/>
  <c r="R42" i="30"/>
  <c r="R51" i="30"/>
  <c r="R66" i="30" s="1"/>
  <c r="L11" i="25"/>
  <c r="M11" i="25" s="1"/>
  <c r="G67" i="30"/>
  <c r="H67" i="30" s="1"/>
  <c r="I67" i="30" s="1"/>
  <c r="J67" i="30" s="1"/>
  <c r="K67" i="30" s="1"/>
  <c r="L67" i="30" s="1"/>
  <c r="M67" i="30" s="1"/>
  <c r="N67" i="30" s="1"/>
  <c r="O67" i="30" s="1"/>
  <c r="P67" i="30" s="1"/>
  <c r="Q67" i="30" s="1"/>
  <c r="C22" i="24"/>
  <c r="C26" i="24" s="1"/>
  <c r="C28" i="24" s="1"/>
  <c r="H43" i="25"/>
  <c r="H47" i="25" s="1"/>
  <c r="C99" i="18"/>
  <c r="D294" i="19"/>
  <c r="C309" i="19"/>
  <c r="C173" i="18"/>
  <c r="C179" i="18" s="1"/>
  <c r="D43" i="19"/>
  <c r="C368" i="19"/>
  <c r="C383" i="19"/>
  <c r="D25" i="19"/>
  <c r="C253" i="19"/>
  <c r="C100" i="18"/>
  <c r="D398" i="19"/>
  <c r="D280" i="19"/>
  <c r="C86" i="19"/>
  <c r="D420" i="19"/>
  <c r="D47" i="19"/>
  <c r="D264" i="19"/>
  <c r="C335" i="19"/>
  <c r="D208" i="19"/>
  <c r="D106" i="19"/>
  <c r="D240" i="19"/>
  <c r="C69" i="19"/>
  <c r="C242" i="19"/>
  <c r="C252" i="19"/>
  <c r="D170" i="19"/>
  <c r="C127" i="18"/>
  <c r="C131" i="18" s="1"/>
  <c r="C132" i="18" s="1"/>
  <c r="D20" i="17" s="1"/>
  <c r="C350" i="19"/>
  <c r="D209" i="19"/>
  <c r="C238" i="19"/>
  <c r="D46" i="19"/>
  <c r="C247" i="19"/>
  <c r="D378" i="19"/>
  <c r="D327" i="19"/>
  <c r="C36" i="19"/>
  <c r="C298" i="19"/>
  <c r="D67" i="19"/>
  <c r="C110" i="19"/>
  <c r="D21" i="19"/>
  <c r="D59" i="19"/>
  <c r="C388" i="19"/>
  <c r="C98" i="19"/>
  <c r="C317" i="19"/>
  <c r="C374" i="19"/>
  <c r="D302" i="19"/>
  <c r="D366" i="19"/>
  <c r="C422" i="19"/>
  <c r="D283" i="19"/>
  <c r="C235" i="19"/>
  <c r="D97" i="19"/>
  <c r="C281" i="19"/>
  <c r="D194" i="19"/>
  <c r="D343" i="19"/>
  <c r="D269" i="19"/>
  <c r="D276" i="19"/>
  <c r="C98" i="18"/>
  <c r="C25" i="19"/>
  <c r="C375" i="19"/>
  <c r="D364" i="19"/>
  <c r="D362" i="19"/>
  <c r="D175" i="19"/>
  <c r="D179" i="19"/>
  <c r="D154" i="18"/>
  <c r="D415" i="19"/>
  <c r="D371" i="19"/>
  <c r="D226" i="19"/>
  <c r="C33" i="19"/>
  <c r="C240" i="19"/>
  <c r="C241" i="19"/>
  <c r="C389" i="19"/>
  <c r="D377" i="19"/>
  <c r="C254" i="19"/>
  <c r="D241" i="19"/>
  <c r="D329" i="19"/>
  <c r="D144" i="19"/>
  <c r="D311" i="19"/>
  <c r="D421" i="19"/>
  <c r="D188" i="19"/>
  <c r="C77" i="19"/>
  <c r="C140" i="19"/>
  <c r="C379" i="19"/>
  <c r="C34" i="19"/>
  <c r="C21" i="19"/>
  <c r="D328" i="19"/>
  <c r="D169" i="19"/>
  <c r="D426" i="19"/>
  <c r="D65" i="19"/>
  <c r="C50" i="19"/>
  <c r="D334" i="19"/>
  <c r="C164" i="19"/>
  <c r="C408" i="19"/>
  <c r="D393" i="19"/>
  <c r="D30" i="19"/>
  <c r="C221" i="19"/>
  <c r="D255" i="19"/>
  <c r="C72" i="19"/>
  <c r="C40" i="19"/>
  <c r="D288" i="19"/>
  <c r="D32" i="19"/>
  <c r="C20" i="19"/>
  <c r="C124" i="19"/>
  <c r="C144" i="19"/>
  <c r="C394" i="19"/>
  <c r="C312" i="19"/>
  <c r="C340" i="19"/>
  <c r="C13" i="19"/>
  <c r="D382" i="19"/>
  <c r="C321" i="19"/>
  <c r="D221" i="19"/>
  <c r="D70" i="19"/>
  <c r="C17" i="19"/>
  <c r="D284" i="19"/>
  <c r="D68" i="19"/>
  <c r="D173" i="19"/>
  <c r="D113" i="19"/>
  <c r="D279" i="19"/>
  <c r="D178" i="19"/>
  <c r="C246" i="19"/>
  <c r="D93" i="19"/>
  <c r="C401" i="19"/>
  <c r="C104" i="19"/>
  <c r="D282" i="19"/>
  <c r="D423" i="19"/>
  <c r="C289" i="19"/>
  <c r="D154" i="19"/>
  <c r="D310" i="19"/>
  <c r="C390" i="19"/>
  <c r="C285" i="19"/>
  <c r="D409" i="19"/>
  <c r="D28" i="19"/>
  <c r="C220" i="19"/>
  <c r="C38" i="19"/>
  <c r="D395" i="19"/>
  <c r="D162" i="19"/>
  <c r="C109" i="19"/>
  <c r="C270" i="19"/>
  <c r="D268" i="19"/>
  <c r="D397" i="19"/>
  <c r="C391" i="19"/>
  <c r="C189" i="19"/>
  <c r="D275" i="19"/>
  <c r="D412" i="19"/>
  <c r="D76" i="19"/>
  <c r="C42" i="19"/>
  <c r="D202" i="19"/>
  <c r="D260" i="19"/>
  <c r="C24" i="19"/>
  <c r="D286" i="19"/>
  <c r="C272" i="19"/>
  <c r="C425" i="19"/>
  <c r="C156" i="19"/>
  <c r="D213" i="19"/>
  <c r="C310" i="19"/>
  <c r="D375" i="19"/>
  <c r="C154" i="19"/>
  <c r="D7" i="19"/>
  <c r="C384" i="19"/>
  <c r="D211" i="19"/>
  <c r="C138" i="19"/>
  <c r="D158" i="19"/>
  <c r="D72" i="19"/>
  <c r="D155" i="19"/>
  <c r="C421" i="19"/>
  <c r="C268" i="19"/>
  <c r="C412" i="19"/>
  <c r="D42" i="19"/>
  <c r="D237" i="19"/>
  <c r="C199" i="19"/>
  <c r="C106" i="19"/>
  <c r="F106" i="19" s="1"/>
  <c r="G106" i="19" s="1"/>
  <c r="C363" i="19"/>
  <c r="D359" i="19"/>
  <c r="C274" i="19"/>
  <c r="C141" i="19"/>
  <c r="C357" i="19"/>
  <c r="D247" i="19"/>
  <c r="D185" i="19"/>
  <c r="D346" i="19"/>
  <c r="D419" i="19"/>
  <c r="C267" i="19"/>
  <c r="C376" i="19"/>
  <c r="D16" i="19"/>
  <c r="C137" i="19"/>
  <c r="C151" i="19"/>
  <c r="D418" i="19"/>
  <c r="C352" i="19"/>
  <c r="C157" i="19"/>
  <c r="C16" i="19"/>
  <c r="D417" i="19"/>
  <c r="C94" i="19"/>
  <c r="C315" i="19"/>
  <c r="D400" i="19"/>
  <c r="D157" i="19"/>
  <c r="C297" i="19"/>
  <c r="C320" i="19"/>
  <c r="D258" i="19"/>
  <c r="C37" i="19"/>
  <c r="D391" i="19"/>
  <c r="C22" i="19"/>
  <c r="C166" i="19"/>
  <c r="C171" i="19"/>
  <c r="D153" i="19"/>
  <c r="C415" i="19"/>
  <c r="C57" i="19"/>
  <c r="C398" i="19"/>
  <c r="C75" i="19"/>
  <c r="C288" i="19"/>
  <c r="D233" i="19"/>
  <c r="D271" i="19"/>
  <c r="C170" i="19"/>
  <c r="D124" i="19"/>
  <c r="D143" i="19"/>
  <c r="C265" i="19"/>
  <c r="D281" i="19"/>
  <c r="C96" i="19"/>
  <c r="C396" i="19"/>
  <c r="C387" i="19"/>
  <c r="C307" i="19"/>
  <c r="D15" i="19"/>
  <c r="C286" i="19"/>
  <c r="D342" i="19"/>
  <c r="D210" i="19"/>
  <c r="C103" i="19"/>
  <c r="C369" i="19"/>
  <c r="C212" i="19"/>
  <c r="C11" i="19"/>
  <c r="C102" i="19"/>
  <c r="C385" i="19"/>
  <c r="D112" i="19"/>
  <c r="D259" i="19"/>
  <c r="C372" i="19"/>
  <c r="C92" i="19"/>
  <c r="D134" i="19"/>
  <c r="C128" i="19"/>
  <c r="D304" i="19"/>
  <c r="D110" i="19"/>
  <c r="D89" i="19"/>
  <c r="D96" i="19"/>
  <c r="D191" i="19"/>
  <c r="D388" i="19"/>
  <c r="D22" i="19"/>
  <c r="D116" i="19"/>
  <c r="C56" i="19"/>
  <c r="C112" i="19"/>
  <c r="C269" i="19"/>
  <c r="C159" i="19"/>
  <c r="D238" i="19"/>
  <c r="D299" i="19"/>
  <c r="D128" i="19"/>
  <c r="C228" i="19"/>
  <c r="D278" i="19"/>
  <c r="D58" i="19"/>
  <c r="D11" i="19"/>
  <c r="C258" i="19"/>
  <c r="C234" i="19"/>
  <c r="C68" i="19"/>
  <c r="D55" i="19"/>
  <c r="C76" i="19"/>
  <c r="C282" i="19"/>
  <c r="C174" i="19"/>
  <c r="D257" i="19"/>
  <c r="D14" i="19"/>
  <c r="D235" i="19"/>
  <c r="C419" i="19"/>
  <c r="C275" i="19"/>
  <c r="D33" i="19"/>
  <c r="C302" i="19"/>
  <c r="C334" i="19"/>
  <c r="D156" i="19"/>
  <c r="C173" i="19"/>
  <c r="C339" i="19"/>
  <c r="D45" i="19"/>
  <c r="C130" i="19"/>
  <c r="C203" i="19"/>
  <c r="D376" i="19"/>
  <c r="C225" i="19"/>
  <c r="C304" i="19"/>
  <c r="D200" i="19"/>
  <c r="C44" i="19"/>
  <c r="D189" i="19"/>
  <c r="C262" i="19"/>
  <c r="C192" i="19"/>
  <c r="C381" i="19"/>
  <c r="C185" i="19"/>
  <c r="D289" i="19"/>
  <c r="C23" i="19"/>
  <c r="D66" i="19"/>
  <c r="D243" i="19"/>
  <c r="C218" i="19"/>
  <c r="C122" i="19"/>
  <c r="C115" i="19"/>
  <c r="D231" i="19"/>
  <c r="C91" i="19"/>
  <c r="C9" i="19"/>
  <c r="D413" i="19"/>
  <c r="D17" i="19"/>
  <c r="F17" i="19" s="1"/>
  <c r="G17" i="19" s="1"/>
  <c r="C27" i="19"/>
  <c r="D321" i="19"/>
  <c r="D246" i="19"/>
  <c r="D319" i="19"/>
  <c r="C347" i="19"/>
  <c r="C85" i="19"/>
  <c r="D75" i="19"/>
  <c r="D314" i="19"/>
  <c r="C299" i="19"/>
  <c r="C55" i="19"/>
  <c r="D266" i="19"/>
  <c r="D206" i="19"/>
  <c r="D290" i="19"/>
  <c r="D301" i="19"/>
  <c r="C191" i="19"/>
  <c r="D335" i="19"/>
  <c r="F335" i="19" s="1"/>
  <c r="G335" i="19" s="1"/>
  <c r="D403" i="19"/>
  <c r="D245" i="19"/>
  <c r="C251" i="19"/>
  <c r="C410" i="19"/>
  <c r="C178" i="19"/>
  <c r="C392" i="19"/>
  <c r="D274" i="19"/>
  <c r="C243" i="19"/>
  <c r="D49" i="19"/>
  <c r="D214" i="19"/>
  <c r="C404" i="19"/>
  <c r="D118" i="19"/>
  <c r="C239" i="19"/>
  <c r="D44" i="19"/>
  <c r="C125" i="19"/>
  <c r="C261" i="19"/>
  <c r="D90" i="19"/>
  <c r="D123" i="19"/>
  <c r="C126" i="19"/>
  <c r="C395" i="19"/>
  <c r="D303" i="19"/>
  <c r="D195" i="19"/>
  <c r="D172" i="19"/>
  <c r="C71" i="19"/>
  <c r="D374" i="19"/>
  <c r="D174" i="19"/>
  <c r="C67" i="19"/>
  <c r="C360" i="19"/>
  <c r="C423" i="19"/>
  <c r="D34" i="19"/>
  <c r="C417" i="19"/>
  <c r="C53" i="19"/>
  <c r="C319" i="19"/>
  <c r="C111" i="19"/>
  <c r="C211" i="19"/>
  <c r="F211" i="19" s="1"/>
  <c r="G211" i="19" s="1"/>
  <c r="C59" i="19"/>
  <c r="C158" i="19"/>
  <c r="C196" i="19"/>
  <c r="C10" i="19"/>
  <c r="D270" i="19"/>
  <c r="D355" i="19"/>
  <c r="C344" i="19"/>
  <c r="D399" i="19"/>
  <c r="C88" i="19"/>
  <c r="D326" i="19"/>
  <c r="D405" i="19"/>
  <c r="D24" i="19"/>
  <c r="C313" i="19"/>
  <c r="D358" i="19"/>
  <c r="D135" i="19"/>
  <c r="C121" i="19"/>
  <c r="C361" i="19"/>
  <c r="C93" i="19"/>
  <c r="D197" i="19"/>
  <c r="D77" i="19"/>
  <c r="D160" i="19"/>
  <c r="C216" i="19"/>
  <c r="D139" i="19"/>
  <c r="C31" i="19"/>
  <c r="C271" i="19"/>
  <c r="D120" i="19"/>
  <c r="C101" i="19"/>
  <c r="C399" i="19"/>
  <c r="C74" i="19"/>
  <c r="C64" i="19"/>
  <c r="D363" i="19"/>
  <c r="C12" i="19"/>
  <c r="C161" i="19"/>
  <c r="C65" i="19"/>
  <c r="D222" i="19"/>
  <c r="C259" i="19"/>
  <c r="C46" i="19"/>
  <c r="F46" i="19" s="1"/>
  <c r="G46" i="19" s="1"/>
  <c r="D145" i="19"/>
  <c r="D201" i="19"/>
  <c r="C49" i="19"/>
  <c r="D163" i="19"/>
  <c r="D176" i="19"/>
  <c r="C373" i="19"/>
  <c r="C264" i="19"/>
  <c r="C349" i="19"/>
  <c r="C165" i="19"/>
  <c r="C283" i="19"/>
  <c r="D396" i="19"/>
  <c r="D168" i="19"/>
  <c r="D298" i="19"/>
  <c r="F298" i="19" s="1"/>
  <c r="G298" i="19" s="1"/>
  <c r="D324" i="19"/>
  <c r="D71" i="19"/>
  <c r="C182" i="19"/>
  <c r="D340" i="19"/>
  <c r="C198" i="19"/>
  <c r="C113" i="19"/>
  <c r="C300" i="19"/>
  <c r="C367" i="19"/>
  <c r="C80" i="19"/>
  <c r="D41" i="19"/>
  <c r="D365" i="19"/>
  <c r="D64" i="19"/>
  <c r="C406" i="19"/>
  <c r="D111" i="19"/>
  <c r="D353" i="19"/>
  <c r="C342" i="19"/>
  <c r="D367" i="19"/>
  <c r="C290" i="19"/>
  <c r="C54" i="19"/>
  <c r="D312" i="19"/>
  <c r="F312" i="19" s="1"/>
  <c r="G312" i="19" s="1"/>
  <c r="D140" i="19"/>
  <c r="D316" i="19"/>
  <c r="D256" i="19"/>
  <c r="D20" i="19"/>
  <c r="C217" i="19"/>
  <c r="D402" i="19"/>
  <c r="D51" i="19"/>
  <c r="C266" i="19"/>
  <c r="C120" i="19"/>
  <c r="D36" i="19"/>
  <c r="C60" i="19"/>
  <c r="C231" i="19"/>
  <c r="D26" i="19"/>
  <c r="D29" i="19"/>
  <c r="C260" i="19"/>
  <c r="C226" i="19"/>
  <c r="D383" i="19"/>
  <c r="F383" i="19" s="1"/>
  <c r="G383" i="19" s="1"/>
  <c r="D95" i="19"/>
  <c r="D244" i="19"/>
  <c r="D149" i="19"/>
  <c r="C194" i="19"/>
  <c r="C273" i="19"/>
  <c r="C280" i="19"/>
  <c r="D147" i="19"/>
  <c r="D137" i="19"/>
  <c r="C197" i="19"/>
  <c r="C371" i="19"/>
  <c r="D138" i="19"/>
  <c r="C108" i="19"/>
  <c r="D394" i="19"/>
  <c r="D183" i="19"/>
  <c r="C333" i="19"/>
  <c r="C413" i="19"/>
  <c r="C183" i="19"/>
  <c r="D350" i="19"/>
  <c r="C257" i="19"/>
  <c r="D229" i="19"/>
  <c r="C331" i="19"/>
  <c r="D379" i="19"/>
  <c r="C295" i="19"/>
  <c r="C292" i="19"/>
  <c r="C147" i="19"/>
  <c r="C205" i="19"/>
  <c r="C186" i="19"/>
  <c r="C145" i="19"/>
  <c r="D142" i="19"/>
  <c r="C316" i="19"/>
  <c r="D19" i="19"/>
  <c r="C105" i="19"/>
  <c r="D104" i="19"/>
  <c r="C222" i="19"/>
  <c r="D330" i="19"/>
  <c r="D216" i="19"/>
  <c r="C407" i="19"/>
  <c r="D181" i="19"/>
  <c r="C119" i="19"/>
  <c r="D354" i="19"/>
  <c r="D228" i="19"/>
  <c r="C227" i="19"/>
  <c r="C277" i="19"/>
  <c r="D339" i="19"/>
  <c r="C348" i="19"/>
  <c r="D347" i="19"/>
  <c r="C249" i="19"/>
  <c r="C79" i="19"/>
  <c r="D196" i="19"/>
  <c r="C229" i="19"/>
  <c r="D230" i="19"/>
  <c r="D127" i="19"/>
  <c r="D323" i="19"/>
  <c r="C402" i="19"/>
  <c r="C95" i="19"/>
  <c r="C136" i="19"/>
  <c r="D177" i="19"/>
  <c r="D63" i="19"/>
  <c r="D74" i="19"/>
  <c r="D103" i="19"/>
  <c r="D207" i="19"/>
  <c r="D166" i="19"/>
  <c r="D172" i="18"/>
  <c r="C8" i="19"/>
  <c r="C160" i="19"/>
  <c r="D164" i="19"/>
  <c r="C416" i="19"/>
  <c r="D136" i="19"/>
  <c r="D380" i="19"/>
  <c r="D381" i="19"/>
  <c r="C35" i="19"/>
  <c r="C214" i="19"/>
  <c r="C405" i="19"/>
  <c r="C28" i="19"/>
  <c r="C127" i="19"/>
  <c r="D262" i="19"/>
  <c r="D115" i="19"/>
  <c r="C78" i="19"/>
  <c r="C329" i="19"/>
  <c r="D192" i="19"/>
  <c r="C380" i="19"/>
  <c r="C123" i="19"/>
  <c r="C206" i="19"/>
  <c r="C311" i="19"/>
  <c r="D225" i="19"/>
  <c r="D83" i="19"/>
  <c r="D91" i="19"/>
  <c r="D69" i="19"/>
  <c r="C162" i="19"/>
  <c r="D81" i="19"/>
  <c r="C81" i="19"/>
  <c r="D193" i="19"/>
  <c r="C143" i="19"/>
  <c r="C63" i="19"/>
  <c r="C276" i="19"/>
  <c r="D18" i="19"/>
  <c r="C180" i="19"/>
  <c r="D84" i="19"/>
  <c r="D57" i="19"/>
  <c r="D407" i="19"/>
  <c r="C223" i="19"/>
  <c r="C244" i="18"/>
  <c r="C246" i="18" s="1"/>
  <c r="D212" i="19"/>
  <c r="C84" i="19"/>
  <c r="D386" i="19"/>
  <c r="C97" i="18"/>
  <c r="D163" i="18"/>
  <c r="H138" i="18"/>
  <c r="H139" i="18"/>
  <c r="D139" i="18" s="1"/>
  <c r="L139" i="18" s="1"/>
  <c r="H142" i="18"/>
  <c r="D142" i="18" s="1"/>
  <c r="L142" i="18" s="1"/>
  <c r="H143" i="18"/>
  <c r="D143" i="18" s="1"/>
  <c r="L143" i="18" s="1"/>
  <c r="M84" i="18"/>
  <c r="C96" i="18"/>
  <c r="C224" i="18"/>
  <c r="C175" i="18"/>
  <c r="C129" i="18"/>
  <c r="AK91" i="18"/>
  <c r="H84" i="18"/>
  <c r="D3" i="17"/>
  <c r="C174" i="18" s="1"/>
  <c r="K8" i="18"/>
  <c r="L149" i="18"/>
  <c r="C296" i="19"/>
  <c r="C324" i="19"/>
  <c r="C370" i="19"/>
  <c r="D232" i="19"/>
  <c r="D345" i="19"/>
  <c r="D129" i="19"/>
  <c r="D318" i="19"/>
  <c r="C39" i="19"/>
  <c r="D125" i="19"/>
  <c r="C400" i="19"/>
  <c r="D78" i="19"/>
  <c r="C337" i="19"/>
  <c r="D263" i="19"/>
  <c r="C168" i="19"/>
  <c r="D239" i="19"/>
  <c r="D35" i="19"/>
  <c r="C236" i="19"/>
  <c r="D272" i="19"/>
  <c r="C424" i="19"/>
  <c r="C358" i="19"/>
  <c r="D248" i="19"/>
  <c r="D132" i="19"/>
  <c r="C294" i="19"/>
  <c r="F294" i="19" s="1"/>
  <c r="G294" i="19" s="1"/>
  <c r="C153" i="19"/>
  <c r="C208" i="19"/>
  <c r="C303" i="19"/>
  <c r="C51" i="19"/>
  <c r="C355" i="19"/>
  <c r="C397" i="19"/>
  <c r="C135" i="19"/>
  <c r="C47" i="19"/>
  <c r="C323" i="19"/>
  <c r="C73" i="19"/>
  <c r="D424" i="19"/>
  <c r="C146" i="19"/>
  <c r="D101" i="19"/>
  <c r="C195" i="19"/>
  <c r="C255" i="19"/>
  <c r="D218" i="19"/>
  <c r="D117" i="19"/>
  <c r="D404" i="19"/>
  <c r="D320" i="19"/>
  <c r="C201" i="19"/>
  <c r="D180" i="19"/>
  <c r="D306" i="19"/>
  <c r="D190" i="19"/>
  <c r="C169" i="19"/>
  <c r="D152" i="19"/>
  <c r="C61" i="19"/>
  <c r="C330" i="19"/>
  <c r="C237" i="19"/>
  <c r="D356" i="19"/>
  <c r="D98" i="19"/>
  <c r="D159" i="19"/>
  <c r="D337" i="19"/>
  <c r="C338" i="19"/>
  <c r="D224" i="19"/>
  <c r="D87" i="19"/>
  <c r="C386" i="19"/>
  <c r="D171" i="19"/>
  <c r="C305" i="19"/>
  <c r="D223" i="19"/>
  <c r="C175" i="19"/>
  <c r="D336" i="19"/>
  <c r="D406" i="19"/>
  <c r="C29" i="19"/>
  <c r="C314" i="19"/>
  <c r="D40" i="19"/>
  <c r="D121" i="19"/>
  <c r="D385" i="19"/>
  <c r="C30" i="19"/>
  <c r="C308" i="19"/>
  <c r="C155" i="19"/>
  <c r="D105" i="19"/>
  <c r="C382" i="19"/>
  <c r="E6" i="19"/>
  <c r="D130" i="19"/>
  <c r="D109" i="19"/>
  <c r="C167" i="19"/>
  <c r="D119" i="19"/>
  <c r="D317" i="19"/>
  <c r="C32" i="19"/>
  <c r="C181" i="19"/>
  <c r="C152" i="19"/>
  <c r="C52" i="19"/>
  <c r="C284" i="19"/>
  <c r="C117" i="19"/>
  <c r="C48" i="19"/>
  <c r="D85" i="19"/>
  <c r="D38" i="19"/>
  <c r="C293" i="19"/>
  <c r="D203" i="19"/>
  <c r="C325" i="19"/>
  <c r="C97" i="19"/>
  <c r="C409" i="19"/>
  <c r="D307" i="19"/>
  <c r="D300" i="19"/>
  <c r="D331" i="19"/>
  <c r="D373" i="19"/>
  <c r="C129" i="19"/>
  <c r="D285" i="19"/>
  <c r="D292" i="19"/>
  <c r="C70" i="19"/>
  <c r="D236" i="19"/>
  <c r="C207" i="19"/>
  <c r="D277" i="19"/>
  <c r="C327" i="19"/>
  <c r="D60" i="19"/>
  <c r="C215" i="19"/>
  <c r="D390" i="19"/>
  <c r="D9" i="19"/>
  <c r="D273" i="19"/>
  <c r="D332" i="19"/>
  <c r="C99" i="19"/>
  <c r="C163" i="19"/>
  <c r="D305" i="19"/>
  <c r="D227" i="19"/>
  <c r="D219" i="19"/>
  <c r="C336" i="19"/>
  <c r="C341" i="19"/>
  <c r="C233" i="19"/>
  <c r="D372" i="19"/>
  <c r="C232" i="19"/>
  <c r="C7" i="19"/>
  <c r="D357" i="19"/>
  <c r="C148" i="19"/>
  <c r="D297" i="19"/>
  <c r="D205" i="19"/>
  <c r="C248" i="19"/>
  <c r="C190" i="19"/>
  <c r="D53" i="19"/>
  <c r="C132" i="19"/>
  <c r="D217" i="19"/>
  <c r="D48" i="19"/>
  <c r="D369" i="19"/>
  <c r="D8" i="19"/>
  <c r="D370" i="19"/>
  <c r="D254" i="19"/>
  <c r="C354" i="19"/>
  <c r="D291" i="19"/>
  <c r="C346" i="19"/>
  <c r="D13" i="19"/>
  <c r="C219" i="19"/>
  <c r="C139" i="19"/>
  <c r="C213" i="19"/>
  <c r="D220" i="19"/>
  <c r="D392" i="19"/>
  <c r="C18" i="19"/>
  <c r="D265" i="19"/>
  <c r="D52" i="19"/>
  <c r="C100" i="19"/>
  <c r="C378" i="19"/>
  <c r="C176" i="19"/>
  <c r="D27" i="19"/>
  <c r="C210" i="19"/>
  <c r="D108" i="19"/>
  <c r="D313" i="19"/>
  <c r="D387" i="19"/>
  <c r="D422" i="19"/>
  <c r="D161" i="19"/>
  <c r="D50" i="19"/>
  <c r="D251" i="19"/>
  <c r="C172" i="19"/>
  <c r="D88" i="19"/>
  <c r="D360" i="19"/>
  <c r="D150" i="19"/>
  <c r="D141" i="19"/>
  <c r="C15" i="19"/>
  <c r="D267" i="19"/>
  <c r="D234" i="19"/>
  <c r="C62" i="19"/>
  <c r="C179" i="19"/>
  <c r="D62" i="19"/>
  <c r="D107" i="19"/>
  <c r="C393" i="19"/>
  <c r="F393" i="19" s="1"/>
  <c r="G393" i="19" s="1"/>
  <c r="D401" i="19"/>
  <c r="C279" i="19"/>
  <c r="D54" i="19"/>
  <c r="D322" i="19"/>
  <c r="C58" i="19"/>
  <c r="C224" i="19"/>
  <c r="D184" i="19"/>
  <c r="C149" i="19"/>
  <c r="F149" i="19" s="1"/>
  <c r="G149" i="19" s="1"/>
  <c r="C89" i="19"/>
  <c r="C287" i="19"/>
  <c r="D408" i="19"/>
  <c r="C345" i="19"/>
  <c r="D250" i="19"/>
  <c r="D344" i="19"/>
  <c r="C326" i="19"/>
  <c r="D384" i="19"/>
  <c r="F384" i="19" s="1"/>
  <c r="G384" i="19" s="1"/>
  <c r="D94" i="19"/>
  <c r="D416" i="19"/>
  <c r="C19" i="19"/>
  <c r="D204" i="19"/>
  <c r="D308" i="19"/>
  <c r="C250" i="19"/>
  <c r="D215" i="19"/>
  <c r="C114" i="19"/>
  <c r="D167" i="19"/>
  <c r="D410" i="19"/>
  <c r="C256" i="19"/>
  <c r="C142" i="19"/>
  <c r="D79" i="19"/>
  <c r="D23" i="19"/>
  <c r="D187" i="19"/>
  <c r="D315" i="19"/>
  <c r="C291" i="19"/>
  <c r="C245" i="19"/>
  <c r="C301" i="19"/>
  <c r="C318" i="19"/>
  <c r="C306" i="19"/>
  <c r="C362" i="19"/>
  <c r="C414" i="19"/>
  <c r="D411" i="19"/>
  <c r="D31" i="19"/>
  <c r="C26" i="19"/>
  <c r="C356" i="19"/>
  <c r="D12" i="19"/>
  <c r="C359" i="19"/>
  <c r="D114" i="19"/>
  <c r="C118" i="19"/>
  <c r="C66" i="19"/>
  <c r="D126" i="19"/>
  <c r="C133" i="19"/>
  <c r="C43" i="19"/>
  <c r="C328" i="19"/>
  <c r="F328" i="19" s="1"/>
  <c r="G328" i="19" s="1"/>
  <c r="D361" i="19"/>
  <c r="D349" i="19"/>
  <c r="D151" i="19"/>
  <c r="D131" i="19"/>
  <c r="C134" i="19"/>
  <c r="D296" i="19"/>
  <c r="C116" i="19"/>
  <c r="D287" i="19"/>
  <c r="C200" i="19"/>
  <c r="D252" i="19"/>
  <c r="C230" i="19"/>
  <c r="D253" i="19"/>
  <c r="C83" i="19"/>
  <c r="D102" i="19"/>
  <c r="D165" i="19"/>
  <c r="D295" i="19"/>
  <c r="C403" i="19"/>
  <c r="C364" i="19"/>
  <c r="D425" i="19"/>
  <c r="C107" i="19"/>
  <c r="C187" i="19"/>
  <c r="C41" i="19"/>
  <c r="D86" i="19"/>
  <c r="C193" i="19"/>
  <c r="F193" i="19" s="1"/>
  <c r="G193" i="19" s="1"/>
  <c r="D293" i="19"/>
  <c r="C322" i="19"/>
  <c r="C332" i="19"/>
  <c r="D39" i="19"/>
  <c r="D37" i="19"/>
  <c r="D242" i="19"/>
  <c r="C90" i="19"/>
  <c r="D414" i="19"/>
  <c r="D122" i="19"/>
  <c r="D182" i="19"/>
  <c r="D261" i="19"/>
  <c r="C209" i="19"/>
  <c r="C366" i="19"/>
  <c r="C365" i="19"/>
  <c r="D198" i="19"/>
  <c r="C263" i="19"/>
  <c r="C14" i="19"/>
  <c r="C87" i="19"/>
  <c r="D73" i="19"/>
  <c r="D148" i="19"/>
  <c r="D352" i="19"/>
  <c r="D10" i="19"/>
  <c r="C351" i="19"/>
  <c r="D80" i="19"/>
  <c r="C177" i="19"/>
  <c r="C131" i="19"/>
  <c r="D186" i="19"/>
  <c r="C353" i="19"/>
  <c r="C426" i="19"/>
  <c r="C411" i="19"/>
  <c r="D389" i="19"/>
  <c r="C82" i="19"/>
  <c r="C420" i="19"/>
  <c r="D99" i="19"/>
  <c r="C45" i="19"/>
  <c r="C343" i="19"/>
  <c r="D348" i="19"/>
  <c r="C278" i="19"/>
  <c r="C244" i="19"/>
  <c r="C188" i="19"/>
  <c r="C150" i="19"/>
  <c r="D249" i="19"/>
  <c r="D199" i="19"/>
  <c r="C204" i="19"/>
  <c r="C377" i="19"/>
  <c r="D56" i="19"/>
  <c r="D309" i="19"/>
  <c r="D92" i="19"/>
  <c r="C202" i="19"/>
  <c r="D146" i="19"/>
  <c r="D351" i="19"/>
  <c r="D325" i="19"/>
  <c r="D333" i="19"/>
  <c r="B4" i="20"/>
  <c r="F4" i="20"/>
  <c r="C222" i="18"/>
  <c r="D341" i="19"/>
  <c r="D368" i="19"/>
  <c r="D61" i="19"/>
  <c r="D82" i="19"/>
  <c r="D338" i="19"/>
  <c r="D100" i="19"/>
  <c r="C418" i="19"/>
  <c r="F418" i="19" s="1"/>
  <c r="G418" i="19" s="1"/>
  <c r="D133" i="19"/>
  <c r="C184" i="19"/>
  <c r="J4" i="20"/>
  <c r="N4" i="20"/>
  <c r="E2" i="17"/>
  <c r="D22" i="17"/>
  <c r="N58" i="33" l="1"/>
  <c r="B109" i="18"/>
  <c r="B265" i="18"/>
  <c r="J265" i="18" s="1"/>
  <c r="M24" i="33"/>
  <c r="D14" i="32"/>
  <c r="F13" i="32"/>
  <c r="G13" i="32" s="1"/>
  <c r="F279" i="19"/>
  <c r="G279" i="19" s="1"/>
  <c r="F208" i="19"/>
  <c r="G208" i="19" s="1"/>
  <c r="F420" i="19"/>
  <c r="G420" i="19" s="1"/>
  <c r="F403" i="19"/>
  <c r="G403" i="19" s="1"/>
  <c r="F171" i="19"/>
  <c r="G171" i="19" s="1"/>
  <c r="F355" i="19"/>
  <c r="G355" i="19" s="1"/>
  <c r="F358" i="19"/>
  <c r="G358" i="19" s="1"/>
  <c r="F110" i="19"/>
  <c r="G110" i="19" s="1"/>
  <c r="N23" i="33"/>
  <c r="N22" i="33"/>
  <c r="N21" i="33"/>
  <c r="N18" i="33"/>
  <c r="N19" i="33"/>
  <c r="N20" i="33"/>
  <c r="Q50" i="33"/>
  <c r="Q54" i="33" s="1"/>
  <c r="P16" i="33"/>
  <c r="O51" i="33"/>
  <c r="O55" i="33" s="1"/>
  <c r="O53" i="33"/>
  <c r="O57" i="33" s="1"/>
  <c r="O52" i="33"/>
  <c r="O56" i="33" s="1"/>
  <c r="P11" i="33"/>
  <c r="O17" i="33"/>
  <c r="I10" i="32"/>
  <c r="J10" i="32" s="1"/>
  <c r="L12" i="25"/>
  <c r="L13" i="25" s="1"/>
  <c r="L14" i="25" s="1"/>
  <c r="L15" i="25" s="1"/>
  <c r="L16" i="25" s="1"/>
  <c r="L17" i="25" s="1"/>
  <c r="L18" i="25" s="1"/>
  <c r="L19" i="25" s="1"/>
  <c r="L20" i="25" s="1"/>
  <c r="L21" i="25" s="1"/>
  <c r="L22" i="25" s="1"/>
  <c r="L23" i="25" s="1"/>
  <c r="L24" i="25" s="1"/>
  <c r="L25" i="25" s="1"/>
  <c r="L26" i="25" s="1"/>
  <c r="L27" i="25" s="1"/>
  <c r="L28" i="25" s="1"/>
  <c r="L29" i="25" s="1"/>
  <c r="L30" i="25" s="1"/>
  <c r="L31" i="25" s="1"/>
  <c r="L32" i="25" s="1"/>
  <c r="L33" i="25" s="1"/>
  <c r="L34" i="25" s="1"/>
  <c r="L35" i="25" s="1"/>
  <c r="L36" i="25" s="1"/>
  <c r="L37" i="25" s="1"/>
  <c r="L38" i="25" s="1"/>
  <c r="L39" i="25" s="1"/>
  <c r="L40" i="25" s="1"/>
  <c r="L41" i="25" s="1"/>
  <c r="L42" i="25" s="1"/>
  <c r="L43" i="25" s="1"/>
  <c r="L44" i="25" s="1"/>
  <c r="M44" i="25" s="1"/>
  <c r="F103" i="19"/>
  <c r="G103" i="19" s="1"/>
  <c r="F339" i="19"/>
  <c r="G339" i="19" s="1"/>
  <c r="F216" i="19"/>
  <c r="G216" i="19" s="1"/>
  <c r="F42" i="19"/>
  <c r="G42" i="19" s="1"/>
  <c r="F295" i="19"/>
  <c r="G295" i="19" s="1"/>
  <c r="F262" i="19"/>
  <c r="G262" i="19" s="1"/>
  <c r="F247" i="19"/>
  <c r="G247" i="19" s="1"/>
  <c r="F90" i="19"/>
  <c r="G90" i="19" s="1"/>
  <c r="F165" i="19"/>
  <c r="G165" i="19" s="1"/>
  <c r="F19" i="19"/>
  <c r="G19" i="19" s="1"/>
  <c r="F27" i="19"/>
  <c r="G27" i="19" s="1"/>
  <c r="F254" i="19"/>
  <c r="G254" i="19" s="1"/>
  <c r="F242" i="19"/>
  <c r="G242" i="19" s="1"/>
  <c r="F50" i="19"/>
  <c r="G50" i="19" s="1"/>
  <c r="F213" i="19"/>
  <c r="G213" i="19" s="1"/>
  <c r="F275" i="19"/>
  <c r="G275" i="19" s="1"/>
  <c r="F134" i="19"/>
  <c r="G134" i="19" s="1"/>
  <c r="F401" i="19"/>
  <c r="G401" i="19" s="1"/>
  <c r="F158" i="19"/>
  <c r="G158" i="19" s="1"/>
  <c r="F333" i="19"/>
  <c r="G333" i="19" s="1"/>
  <c r="F368" i="19"/>
  <c r="G368" i="19" s="1"/>
  <c r="F218" i="19"/>
  <c r="G218" i="19" s="1"/>
  <c r="F59" i="19"/>
  <c r="G59" i="19" s="1"/>
  <c r="F199" i="19"/>
  <c r="G199" i="19" s="1"/>
  <c r="F387" i="19"/>
  <c r="G387" i="19" s="1"/>
  <c r="F284" i="19"/>
  <c r="G284" i="19" s="1"/>
  <c r="F212" i="19"/>
  <c r="G212" i="19" s="1"/>
  <c r="F285" i="19"/>
  <c r="G285" i="19" s="1"/>
  <c r="F130" i="19"/>
  <c r="G130" i="19" s="1"/>
  <c r="F283" i="19"/>
  <c r="G283" i="19" s="1"/>
  <c r="C27" i="24"/>
  <c r="C29" i="24" s="1"/>
  <c r="F249" i="19"/>
  <c r="G249" i="19" s="1"/>
  <c r="F252" i="19"/>
  <c r="G252" i="19" s="1"/>
  <c r="F245" i="19"/>
  <c r="G245" i="19" s="1"/>
  <c r="F23" i="19"/>
  <c r="G23" i="19" s="1"/>
  <c r="F344" i="19"/>
  <c r="G344" i="19" s="1"/>
  <c r="F85" i="19"/>
  <c r="G85" i="19" s="1"/>
  <c r="F406" i="19"/>
  <c r="G406" i="19" s="1"/>
  <c r="F195" i="19"/>
  <c r="G195" i="19" s="1"/>
  <c r="F379" i="19"/>
  <c r="G379" i="19" s="1"/>
  <c r="F371" i="19"/>
  <c r="G371" i="19" s="1"/>
  <c r="F68" i="19"/>
  <c r="G68" i="19" s="1"/>
  <c r="F388" i="19"/>
  <c r="G388" i="19" s="1"/>
  <c r="F166" i="19"/>
  <c r="G166" i="19" s="1"/>
  <c r="F154" i="19"/>
  <c r="G154" i="19" s="1"/>
  <c r="F281" i="19"/>
  <c r="G281" i="19" s="1"/>
  <c r="F141" i="19"/>
  <c r="G141" i="19" s="1"/>
  <c r="F210" i="19"/>
  <c r="G210" i="19" s="1"/>
  <c r="F392" i="19"/>
  <c r="G392" i="19" s="1"/>
  <c r="F9" i="19"/>
  <c r="G9" i="19" s="1"/>
  <c r="F47" i="19"/>
  <c r="G47" i="19" s="1"/>
  <c r="F197" i="19"/>
  <c r="G197" i="19" s="1"/>
  <c r="F238" i="19"/>
  <c r="G238" i="19" s="1"/>
  <c r="F14" i="19"/>
  <c r="G14" i="19" s="1"/>
  <c r="F122" i="19"/>
  <c r="G122" i="19" s="1"/>
  <c r="F200" i="19"/>
  <c r="G200" i="19" s="1"/>
  <c r="F94" i="19"/>
  <c r="G94" i="19" s="1"/>
  <c r="F378" i="19"/>
  <c r="G378" i="19" s="1"/>
  <c r="F139" i="19"/>
  <c r="G139" i="19" s="1"/>
  <c r="F132" i="19"/>
  <c r="G132" i="19" s="1"/>
  <c r="F129" i="19"/>
  <c r="G129" i="19" s="1"/>
  <c r="F40" i="19"/>
  <c r="G40" i="19" s="1"/>
  <c r="F101" i="19"/>
  <c r="G101" i="19" s="1"/>
  <c r="C177" i="18"/>
  <c r="F188" i="19"/>
  <c r="G188" i="19" s="1"/>
  <c r="F142" i="19"/>
  <c r="G142" i="19" s="1"/>
  <c r="F345" i="19"/>
  <c r="G345" i="19" s="1"/>
  <c r="F276" i="19"/>
  <c r="G276" i="19" s="1"/>
  <c r="F306" i="19"/>
  <c r="G306" i="19" s="1"/>
  <c r="F263" i="19"/>
  <c r="G263" i="19" s="1"/>
  <c r="F66" i="19"/>
  <c r="G66" i="19" s="1"/>
  <c r="F315" i="19"/>
  <c r="G315" i="19" s="1"/>
  <c r="F70" i="19"/>
  <c r="G70" i="19" s="1"/>
  <c r="C178" i="18"/>
  <c r="F162" i="19"/>
  <c r="G162" i="19" s="1"/>
  <c r="F381" i="19"/>
  <c r="G381" i="19" s="1"/>
  <c r="F309" i="19"/>
  <c r="G309" i="19" s="1"/>
  <c r="F389" i="19"/>
  <c r="G389" i="19" s="1"/>
  <c r="F198" i="19"/>
  <c r="G198" i="19" s="1"/>
  <c r="F425" i="19"/>
  <c r="G425" i="19" s="1"/>
  <c r="F230" i="19"/>
  <c r="G230" i="19" s="1"/>
  <c r="F301" i="19"/>
  <c r="G301" i="19" s="1"/>
  <c r="F234" i="19"/>
  <c r="G234" i="19" s="1"/>
  <c r="F372" i="19"/>
  <c r="G372" i="19" s="1"/>
  <c r="F331" i="19"/>
  <c r="G331" i="19" s="1"/>
  <c r="F105" i="19"/>
  <c r="G105" i="19" s="1"/>
  <c r="F159" i="19"/>
  <c r="G159" i="19" s="1"/>
  <c r="F135" i="19"/>
  <c r="G135" i="19" s="1"/>
  <c r="F272" i="19"/>
  <c r="G272" i="19" s="1"/>
  <c r="F405" i="19"/>
  <c r="G405" i="19" s="1"/>
  <c r="F222" i="19"/>
  <c r="G222" i="19" s="1"/>
  <c r="F398" i="19"/>
  <c r="G398" i="19" s="1"/>
  <c r="C245" i="18"/>
  <c r="C247" i="18" s="1"/>
  <c r="D24" i="17" s="1"/>
  <c r="F143" i="19"/>
  <c r="G143" i="19" s="1"/>
  <c r="F357" i="19"/>
  <c r="G357" i="19" s="1"/>
  <c r="F32" i="19"/>
  <c r="G32" i="19" s="1"/>
  <c r="F109" i="19"/>
  <c r="G109" i="19" s="1"/>
  <c r="F385" i="19"/>
  <c r="G385" i="19" s="1"/>
  <c r="F223" i="19"/>
  <c r="G223" i="19" s="1"/>
  <c r="F255" i="19"/>
  <c r="G255" i="19" s="1"/>
  <c r="F400" i="19"/>
  <c r="G400" i="19" s="1"/>
  <c r="F145" i="19"/>
  <c r="G145" i="19" s="1"/>
  <c r="F137" i="19"/>
  <c r="G137" i="19" s="1"/>
  <c r="F44" i="19"/>
  <c r="G44" i="19" s="1"/>
  <c r="F55" i="19"/>
  <c r="G55" i="19" s="1"/>
  <c r="F221" i="19"/>
  <c r="G221" i="19" s="1"/>
  <c r="F356" i="19"/>
  <c r="G356" i="19" s="1"/>
  <c r="F225" i="19"/>
  <c r="G225" i="19" s="1"/>
  <c r="F377" i="19"/>
  <c r="G377" i="19" s="1"/>
  <c r="F348" i="19"/>
  <c r="G348" i="19" s="1"/>
  <c r="F426" i="19"/>
  <c r="G426" i="19" s="1"/>
  <c r="F177" i="19"/>
  <c r="G177" i="19" s="1"/>
  <c r="F366" i="19"/>
  <c r="G366" i="19" s="1"/>
  <c r="F83" i="19"/>
  <c r="G83" i="19" s="1"/>
  <c r="F359" i="19"/>
  <c r="G359" i="19" s="1"/>
  <c r="F58" i="19"/>
  <c r="G58" i="19" s="1"/>
  <c r="F179" i="19"/>
  <c r="G179" i="19" s="1"/>
  <c r="F205" i="19"/>
  <c r="G205" i="19" s="1"/>
  <c r="F273" i="19"/>
  <c r="G273" i="19" s="1"/>
  <c r="F269" i="19"/>
  <c r="G269" i="19" s="1"/>
  <c r="F22" i="19"/>
  <c r="G22" i="19" s="1"/>
  <c r="F253" i="19"/>
  <c r="G253" i="19" s="1"/>
  <c r="F422" i="19"/>
  <c r="G422" i="19" s="1"/>
  <c r="F369" i="19"/>
  <c r="G369" i="19" s="1"/>
  <c r="F317" i="19"/>
  <c r="G317" i="19" s="1"/>
  <c r="F69" i="19"/>
  <c r="G69" i="19" s="1"/>
  <c r="F36" i="19"/>
  <c r="G36" i="19" s="1"/>
  <c r="F113" i="19"/>
  <c r="G113" i="19" s="1"/>
  <c r="F266" i="19"/>
  <c r="G266" i="19" s="1"/>
  <c r="M12" i="25"/>
  <c r="F92" i="19"/>
  <c r="G92" i="19" s="1"/>
  <c r="F244" i="19"/>
  <c r="G244" i="19" s="1"/>
  <c r="F45" i="19"/>
  <c r="G45" i="19" s="1"/>
  <c r="F86" i="19"/>
  <c r="G86" i="19" s="1"/>
  <c r="F151" i="19"/>
  <c r="G151" i="19" s="1"/>
  <c r="F43" i="19"/>
  <c r="G43" i="19" s="1"/>
  <c r="F256" i="19"/>
  <c r="G256" i="19" s="1"/>
  <c r="F408" i="19"/>
  <c r="G408" i="19" s="1"/>
  <c r="F54" i="19"/>
  <c r="G54" i="19" s="1"/>
  <c r="F220" i="19"/>
  <c r="G220" i="19" s="1"/>
  <c r="F390" i="19"/>
  <c r="G390" i="19" s="1"/>
  <c r="F180" i="19"/>
  <c r="G180" i="19" s="1"/>
  <c r="F57" i="19"/>
  <c r="G57" i="19" s="1"/>
  <c r="F206" i="19"/>
  <c r="G206" i="19" s="1"/>
  <c r="F174" i="19"/>
  <c r="G174" i="19" s="1"/>
  <c r="F258" i="19"/>
  <c r="G258" i="19" s="1"/>
  <c r="F365" i="19"/>
  <c r="G365" i="19" s="1"/>
  <c r="F182" i="19"/>
  <c r="G182" i="19" s="1"/>
  <c r="F364" i="19"/>
  <c r="G364" i="19" s="1"/>
  <c r="F349" i="19"/>
  <c r="G349" i="19" s="1"/>
  <c r="F267" i="19"/>
  <c r="G267" i="19" s="1"/>
  <c r="F233" i="19"/>
  <c r="G233" i="19" s="1"/>
  <c r="F382" i="19"/>
  <c r="G382" i="19" s="1"/>
  <c r="F237" i="19"/>
  <c r="G237" i="19" s="1"/>
  <c r="F93" i="19"/>
  <c r="G93" i="19" s="1"/>
  <c r="F423" i="19"/>
  <c r="G423" i="19" s="1"/>
  <c r="F12" i="19"/>
  <c r="G12" i="19" s="1"/>
  <c r="F121" i="19"/>
  <c r="G121" i="19" s="1"/>
  <c r="F397" i="19"/>
  <c r="G397" i="19" s="1"/>
  <c r="F115" i="19"/>
  <c r="G115" i="19" s="1"/>
  <c r="F95" i="19"/>
  <c r="G95" i="19" s="1"/>
  <c r="F363" i="19"/>
  <c r="G363" i="19" s="1"/>
  <c r="F170" i="19"/>
  <c r="G170" i="19" s="1"/>
  <c r="F25" i="19"/>
  <c r="G25" i="19" s="1"/>
  <c r="F251" i="19"/>
  <c r="G251" i="19" s="1"/>
  <c r="F190" i="19"/>
  <c r="G190" i="19" s="1"/>
  <c r="F84" i="19"/>
  <c r="G84" i="19" s="1"/>
  <c r="F64" i="19"/>
  <c r="G64" i="19" s="1"/>
  <c r="F56" i="19"/>
  <c r="G56" i="19" s="1"/>
  <c r="F278" i="19"/>
  <c r="G278" i="19" s="1"/>
  <c r="F102" i="19"/>
  <c r="G102" i="19" s="1"/>
  <c r="F316" i="19"/>
  <c r="G316" i="19" s="1"/>
  <c r="F260" i="19"/>
  <c r="G260" i="19" s="1"/>
  <c r="F419" i="19"/>
  <c r="G419" i="19" s="1"/>
  <c r="F126" i="19"/>
  <c r="G126" i="19" s="1"/>
  <c r="F31" i="19"/>
  <c r="G31" i="19" s="1"/>
  <c r="F15" i="19"/>
  <c r="G15" i="19" s="1"/>
  <c r="F320" i="19"/>
  <c r="G320" i="19" s="1"/>
  <c r="F28" i="19"/>
  <c r="G28" i="19" s="1"/>
  <c r="F264" i="19"/>
  <c r="G264" i="19" s="1"/>
  <c r="F155" i="19"/>
  <c r="G155" i="19" s="1"/>
  <c r="F404" i="19"/>
  <c r="G404" i="19" s="1"/>
  <c r="F421" i="19"/>
  <c r="G421" i="19" s="1"/>
  <c r="F274" i="19"/>
  <c r="G274" i="19" s="1"/>
  <c r="F321" i="19"/>
  <c r="G321" i="19" s="1"/>
  <c r="F350" i="19"/>
  <c r="G350" i="19" s="1"/>
  <c r="C101" i="18"/>
  <c r="D14" i="17" s="1"/>
  <c r="F342" i="19"/>
  <c r="G342" i="19" s="1"/>
  <c r="F186" i="19"/>
  <c r="G186" i="19" s="1"/>
  <c r="F326" i="19"/>
  <c r="G326" i="19" s="1"/>
  <c r="F292" i="19"/>
  <c r="G292" i="19" s="1"/>
  <c r="F119" i="19"/>
  <c r="G119" i="19" s="1"/>
  <c r="F323" i="19"/>
  <c r="G323" i="19" s="1"/>
  <c r="F35" i="19"/>
  <c r="G35" i="19" s="1"/>
  <c r="F91" i="19"/>
  <c r="G91" i="19" s="1"/>
  <c r="F271" i="19"/>
  <c r="G271" i="19" s="1"/>
  <c r="F185" i="19"/>
  <c r="G185" i="19" s="1"/>
  <c r="F334" i="19"/>
  <c r="G334" i="19" s="1"/>
  <c r="F21" i="19"/>
  <c r="G21" i="19" s="1"/>
  <c r="F362" i="19"/>
  <c r="G362" i="19" s="1"/>
  <c r="F239" i="19"/>
  <c r="G239" i="19" s="1"/>
  <c r="F104" i="19"/>
  <c r="G104" i="19" s="1"/>
  <c r="F49" i="19"/>
  <c r="G49" i="19" s="1"/>
  <c r="F302" i="19"/>
  <c r="G302" i="19" s="1"/>
  <c r="F157" i="19"/>
  <c r="G157" i="19" s="1"/>
  <c r="F120" i="19"/>
  <c r="G120" i="19" s="1"/>
  <c r="F128" i="19"/>
  <c r="G128" i="19" s="1"/>
  <c r="F311" i="19"/>
  <c r="G311" i="19" s="1"/>
  <c r="F347" i="19"/>
  <c r="G347" i="19" s="1"/>
  <c r="F374" i="19"/>
  <c r="G374" i="19" s="1"/>
  <c r="F176" i="19"/>
  <c r="G176" i="19" s="1"/>
  <c r="F207" i="19"/>
  <c r="G207" i="19" s="1"/>
  <c r="F181" i="19"/>
  <c r="G181" i="19" s="1"/>
  <c r="F201" i="19"/>
  <c r="G201" i="19" s="1"/>
  <c r="F51" i="19"/>
  <c r="G51" i="19" s="1"/>
  <c r="F214" i="19"/>
  <c r="G214" i="19" s="1"/>
  <c r="F394" i="19"/>
  <c r="G394" i="19" s="1"/>
  <c r="F290" i="19"/>
  <c r="G290" i="19" s="1"/>
  <c r="F235" i="19"/>
  <c r="G235" i="19" s="1"/>
  <c r="F144" i="19"/>
  <c r="G144" i="19" s="1"/>
  <c r="F303" i="19"/>
  <c r="G303" i="19" s="1"/>
  <c r="F194" i="19"/>
  <c r="G194" i="19" s="1"/>
  <c r="F241" i="19"/>
  <c r="G241" i="19" s="1"/>
  <c r="F410" i="19"/>
  <c r="G410" i="19" s="1"/>
  <c r="F300" i="19"/>
  <c r="G300" i="19" s="1"/>
  <c r="F413" i="19"/>
  <c r="G413" i="19" s="1"/>
  <c r="F396" i="19"/>
  <c r="G396" i="19" s="1"/>
  <c r="F67" i="19"/>
  <c r="G67" i="19" s="1"/>
  <c r="F112" i="19"/>
  <c r="G112" i="19" s="1"/>
  <c r="F240" i="19"/>
  <c r="G240" i="19" s="1"/>
  <c r="F37" i="19"/>
  <c r="G37" i="19" s="1"/>
  <c r="F89" i="19"/>
  <c r="G89" i="19" s="1"/>
  <c r="F161" i="19"/>
  <c r="G161" i="19" s="1"/>
  <c r="F38" i="19"/>
  <c r="G38" i="19" s="1"/>
  <c r="F29" i="19"/>
  <c r="G29" i="19" s="1"/>
  <c r="F343" i="19"/>
  <c r="G343" i="19" s="1"/>
  <c r="F353" i="19"/>
  <c r="G353" i="19" s="1"/>
  <c r="F209" i="19"/>
  <c r="G209" i="19" s="1"/>
  <c r="F114" i="19"/>
  <c r="G114" i="19" s="1"/>
  <c r="F125" i="19"/>
  <c r="G125" i="19" s="1"/>
  <c r="F280" i="19"/>
  <c r="G280" i="19" s="1"/>
  <c r="F319" i="19"/>
  <c r="G319" i="19" s="1"/>
  <c r="F192" i="19"/>
  <c r="G192" i="19" s="1"/>
  <c r="F268" i="19"/>
  <c r="G268" i="19" s="1"/>
  <c r="F288" i="19"/>
  <c r="G288" i="19" s="1"/>
  <c r="F164" i="19"/>
  <c r="G164" i="19" s="1"/>
  <c r="F34" i="19"/>
  <c r="G34" i="19" s="1"/>
  <c r="F226" i="19"/>
  <c r="G226" i="19" s="1"/>
  <c r="F375" i="19"/>
  <c r="G375" i="19" s="1"/>
  <c r="F118" i="19"/>
  <c r="G118" i="19" s="1"/>
  <c r="F265" i="19"/>
  <c r="G265" i="19" s="1"/>
  <c r="F30" i="19"/>
  <c r="G30" i="19" s="1"/>
  <c r="F175" i="19"/>
  <c r="G175" i="19" s="1"/>
  <c r="F169" i="19"/>
  <c r="G169" i="19" s="1"/>
  <c r="F140" i="19"/>
  <c r="G140" i="19" s="1"/>
  <c r="F361" i="19"/>
  <c r="G361" i="19" s="1"/>
  <c r="F79" i="19"/>
  <c r="G79" i="19" s="1"/>
  <c r="F88" i="19"/>
  <c r="G88" i="19" s="1"/>
  <c r="F60" i="19"/>
  <c r="G60" i="19" s="1"/>
  <c r="F168" i="19"/>
  <c r="G168" i="19" s="1"/>
  <c r="F380" i="19"/>
  <c r="G380" i="19" s="1"/>
  <c r="F360" i="19"/>
  <c r="G360" i="19" s="1"/>
  <c r="F318" i="19"/>
  <c r="G318" i="19" s="1"/>
  <c r="F354" i="19"/>
  <c r="G354" i="19" s="1"/>
  <c r="F232" i="19"/>
  <c r="G232" i="19" s="1"/>
  <c r="F163" i="19"/>
  <c r="G163" i="19" s="1"/>
  <c r="F178" i="19"/>
  <c r="G178" i="19" s="1"/>
  <c r="F75" i="19"/>
  <c r="G75" i="19" s="1"/>
  <c r="F261" i="19"/>
  <c r="G261" i="19" s="1"/>
  <c r="F332" i="19"/>
  <c r="G332" i="19" s="1"/>
  <c r="F13" i="19"/>
  <c r="G13" i="19" s="1"/>
  <c r="F97" i="19"/>
  <c r="G97" i="19" s="1"/>
  <c r="F123" i="19"/>
  <c r="G123" i="19" s="1"/>
  <c r="F196" i="19"/>
  <c r="G196" i="19" s="1"/>
  <c r="F257" i="19"/>
  <c r="G257" i="19" s="1"/>
  <c r="F138" i="19"/>
  <c r="G138" i="19" s="1"/>
  <c r="F259" i="19"/>
  <c r="G259" i="19" s="1"/>
  <c r="F399" i="19"/>
  <c r="G399" i="19" s="1"/>
  <c r="F417" i="19"/>
  <c r="G417" i="19" s="1"/>
  <c r="F313" i="19"/>
  <c r="G313" i="19" s="1"/>
  <c r="F108" i="19"/>
  <c r="G108" i="19" s="1"/>
  <c r="F62" i="19"/>
  <c r="G62" i="19" s="1"/>
  <c r="F53" i="19"/>
  <c r="G53" i="19" s="1"/>
  <c r="F327" i="19"/>
  <c r="G327" i="19" s="1"/>
  <c r="F160" i="19"/>
  <c r="G160" i="19" s="1"/>
  <c r="F402" i="19"/>
  <c r="G402" i="19" s="1"/>
  <c r="F231" i="19"/>
  <c r="G231" i="19" s="1"/>
  <c r="F99" i="19"/>
  <c r="G99" i="19" s="1"/>
  <c r="F98" i="19"/>
  <c r="G98" i="19" s="1"/>
  <c r="F41" i="19"/>
  <c r="G41" i="19" s="1"/>
  <c r="F314" i="19"/>
  <c r="G314" i="19" s="1"/>
  <c r="F386" i="19"/>
  <c r="G386" i="19" s="1"/>
  <c r="F146" i="19"/>
  <c r="G146" i="19" s="1"/>
  <c r="F424" i="19"/>
  <c r="G424" i="19" s="1"/>
  <c r="F78" i="19"/>
  <c r="G78" i="19" s="1"/>
  <c r="F74" i="19"/>
  <c r="G74" i="19" s="1"/>
  <c r="F299" i="19"/>
  <c r="G299" i="19" s="1"/>
  <c r="F243" i="19"/>
  <c r="G243" i="19" s="1"/>
  <c r="F346" i="19"/>
  <c r="G346" i="19" s="1"/>
  <c r="F217" i="19"/>
  <c r="G217" i="19" s="1"/>
  <c r="F227" i="19"/>
  <c r="G227" i="19" s="1"/>
  <c r="F324" i="19"/>
  <c r="G324" i="19" s="1"/>
  <c r="F329" i="19"/>
  <c r="G329" i="19" s="1"/>
  <c r="F228" i="19"/>
  <c r="G228" i="19" s="1"/>
  <c r="F367" i="19"/>
  <c r="G367" i="19" s="1"/>
  <c r="F191" i="19"/>
  <c r="G191" i="19" s="1"/>
  <c r="F270" i="19"/>
  <c r="G270" i="19" s="1"/>
  <c r="F340" i="19"/>
  <c r="G340" i="19" s="1"/>
  <c r="F202" i="19"/>
  <c r="G202" i="19" s="1"/>
  <c r="F18" i="19"/>
  <c r="G18" i="19" s="1"/>
  <c r="F203" i="19"/>
  <c r="G203" i="19" s="1"/>
  <c r="F63" i="19"/>
  <c r="G63" i="19" s="1"/>
  <c r="F136" i="19"/>
  <c r="G136" i="19" s="1"/>
  <c r="F156" i="19"/>
  <c r="G156" i="19" s="1"/>
  <c r="F76" i="19"/>
  <c r="G76" i="19" s="1"/>
  <c r="F72" i="19"/>
  <c r="G72" i="19" s="1"/>
  <c r="F415" i="19"/>
  <c r="G415" i="19" s="1"/>
  <c r="F80" i="19"/>
  <c r="G80" i="19" s="1"/>
  <c r="F172" i="19"/>
  <c r="G172" i="19" s="1"/>
  <c r="F373" i="19"/>
  <c r="G373" i="19" s="1"/>
  <c r="F153" i="19"/>
  <c r="G153" i="19" s="1"/>
  <c r="F96" i="19"/>
  <c r="G96" i="19" s="1"/>
  <c r="F412" i="19"/>
  <c r="G412" i="19" s="1"/>
  <c r="F310" i="19"/>
  <c r="G310" i="19" s="1"/>
  <c r="F65" i="19"/>
  <c r="G65" i="19" s="1"/>
  <c r="F77" i="19"/>
  <c r="G77" i="19" s="1"/>
  <c r="F116" i="19"/>
  <c r="G116" i="19" s="1"/>
  <c r="F173" i="19"/>
  <c r="G173" i="19" s="1"/>
  <c r="F16" i="19"/>
  <c r="G16" i="19" s="1"/>
  <c r="F395" i="19"/>
  <c r="G395" i="19" s="1"/>
  <c r="F246" i="19"/>
  <c r="G246" i="19" s="1"/>
  <c r="F26" i="19"/>
  <c r="G26" i="19" s="1"/>
  <c r="F416" i="19"/>
  <c r="G416" i="19" s="1"/>
  <c r="F407" i="19"/>
  <c r="G407" i="19" s="1"/>
  <c r="F183" i="19"/>
  <c r="G183" i="19" s="1"/>
  <c r="F111" i="19"/>
  <c r="G111" i="19" s="1"/>
  <c r="F11" i="19"/>
  <c r="G11" i="19" s="1"/>
  <c r="F376" i="19"/>
  <c r="G376" i="19" s="1"/>
  <c r="F286" i="19"/>
  <c r="G286" i="19" s="1"/>
  <c r="F189" i="19"/>
  <c r="G189" i="19" s="1"/>
  <c r="F289" i="19"/>
  <c r="G289" i="19" s="1"/>
  <c r="F124" i="19"/>
  <c r="G124" i="19" s="1"/>
  <c r="F352" i="19"/>
  <c r="G352" i="19" s="1"/>
  <c r="F307" i="19"/>
  <c r="G307" i="19" s="1"/>
  <c r="F24" i="19"/>
  <c r="G24" i="19" s="1"/>
  <c r="F391" i="19"/>
  <c r="G391" i="19" s="1"/>
  <c r="F20" i="19"/>
  <c r="G20" i="19" s="1"/>
  <c r="F10" i="19"/>
  <c r="G10" i="19" s="1"/>
  <c r="F297" i="19"/>
  <c r="G297" i="19" s="1"/>
  <c r="F409" i="19"/>
  <c r="G409" i="19" s="1"/>
  <c r="F71" i="19"/>
  <c r="G71" i="19" s="1"/>
  <c r="F304" i="19"/>
  <c r="G304" i="19" s="1"/>
  <c r="F282" i="19"/>
  <c r="G282" i="19" s="1"/>
  <c r="F33" i="19"/>
  <c r="G33" i="19" s="1"/>
  <c r="F184" i="19"/>
  <c r="G184" i="19" s="1"/>
  <c r="F330" i="19"/>
  <c r="G330" i="19" s="1"/>
  <c r="F81" i="19"/>
  <c r="G81" i="19" s="1"/>
  <c r="F229" i="19"/>
  <c r="G229" i="19" s="1"/>
  <c r="F296" i="19"/>
  <c r="G296" i="19" s="1"/>
  <c r="F351" i="19"/>
  <c r="G351" i="19" s="1"/>
  <c r="F277" i="19"/>
  <c r="G277" i="19" s="1"/>
  <c r="F187" i="19"/>
  <c r="G187" i="19" s="1"/>
  <c r="F147" i="19"/>
  <c r="G147" i="19" s="1"/>
  <c r="F150" i="19"/>
  <c r="G150" i="19" s="1"/>
  <c r="F107" i="19"/>
  <c r="G107" i="19" s="1"/>
  <c r="F100" i="19"/>
  <c r="G100" i="19" s="1"/>
  <c r="F219" i="19"/>
  <c r="G219" i="19" s="1"/>
  <c r="F336" i="19"/>
  <c r="G336" i="19" s="1"/>
  <c r="F337" i="19"/>
  <c r="G337" i="19" s="1"/>
  <c r="B34" i="18"/>
  <c r="F258" i="18"/>
  <c r="J258" i="18" s="1"/>
  <c r="F127" i="19"/>
  <c r="G127" i="19" s="1"/>
  <c r="D145" i="18"/>
  <c r="D138" i="18"/>
  <c r="L138" i="18" s="1"/>
  <c r="C95" i="18"/>
  <c r="E3" i="17"/>
  <c r="E12" i="17" s="1"/>
  <c r="C128" i="18"/>
  <c r="C223" i="18"/>
  <c r="C225" i="18" s="1"/>
  <c r="J5" i="20"/>
  <c r="K4" i="20"/>
  <c r="L4" i="20" s="1"/>
  <c r="F61" i="19"/>
  <c r="G61" i="19" s="1"/>
  <c r="F293" i="19"/>
  <c r="G293" i="19" s="1"/>
  <c r="B5" i="20"/>
  <c r="F2" i="17"/>
  <c r="D127" i="18"/>
  <c r="D94" i="18"/>
  <c r="D173" i="18"/>
  <c r="D244" i="18"/>
  <c r="D222" i="18"/>
  <c r="F411" i="19"/>
  <c r="G411" i="19" s="1"/>
  <c r="F133" i="19"/>
  <c r="G133" i="19" s="1"/>
  <c r="F287" i="19"/>
  <c r="G287" i="19" s="1"/>
  <c r="F248" i="19"/>
  <c r="G248" i="19" s="1"/>
  <c r="F48" i="19"/>
  <c r="G48" i="19" s="1"/>
  <c r="F308" i="19"/>
  <c r="G308" i="19" s="1"/>
  <c r="F338" i="19"/>
  <c r="G338" i="19" s="1"/>
  <c r="F370" i="19"/>
  <c r="G370" i="19" s="1"/>
  <c r="F82" i="19"/>
  <c r="G82" i="19" s="1"/>
  <c r="F291" i="19"/>
  <c r="G291" i="19" s="1"/>
  <c r="F8" i="19"/>
  <c r="G8" i="19" s="1"/>
  <c r="D427" i="19"/>
  <c r="F341" i="19"/>
  <c r="G341" i="19" s="1"/>
  <c r="F117" i="19"/>
  <c r="G117" i="19" s="1"/>
  <c r="F167" i="19"/>
  <c r="G167" i="19" s="1"/>
  <c r="F73" i="19"/>
  <c r="G73" i="19" s="1"/>
  <c r="F236" i="19"/>
  <c r="G236" i="19" s="1"/>
  <c r="F204" i="19"/>
  <c r="G204" i="19" s="1"/>
  <c r="F39" i="19"/>
  <c r="G39" i="19" s="1"/>
  <c r="F414" i="19"/>
  <c r="G414" i="19" s="1"/>
  <c r="F148" i="19"/>
  <c r="G148" i="19" s="1"/>
  <c r="F52" i="19"/>
  <c r="G52" i="19" s="1"/>
  <c r="F305" i="19"/>
  <c r="G305" i="19" s="1"/>
  <c r="O4" i="20"/>
  <c r="P4" i="20" s="1"/>
  <c r="D16" i="17" s="1"/>
  <c r="N5" i="20"/>
  <c r="F131" i="19"/>
  <c r="G131" i="19" s="1"/>
  <c r="F87" i="19"/>
  <c r="G87" i="19" s="1"/>
  <c r="F322" i="19"/>
  <c r="G322" i="19" s="1"/>
  <c r="F250" i="19"/>
  <c r="G250" i="19" s="1"/>
  <c r="F224" i="19"/>
  <c r="G224" i="19" s="1"/>
  <c r="F215" i="19"/>
  <c r="G215" i="19" s="1"/>
  <c r="F325" i="19"/>
  <c r="G325" i="19" s="1"/>
  <c r="F152" i="19"/>
  <c r="G152" i="19" s="1"/>
  <c r="E7" i="19"/>
  <c r="E8" i="19" s="1"/>
  <c r="E9" i="19" s="1"/>
  <c r="E10" i="19" s="1"/>
  <c r="E11" i="19" s="1"/>
  <c r="E12" i="19" s="1"/>
  <c r="E13" i="19" s="1"/>
  <c r="E14" i="19" s="1"/>
  <c r="E15" i="19" s="1"/>
  <c r="E16" i="19" s="1"/>
  <c r="E17" i="19" s="1"/>
  <c r="E18" i="19" s="1"/>
  <c r="E19" i="19" s="1"/>
  <c r="E20" i="19" s="1"/>
  <c r="E21" i="19" s="1"/>
  <c r="E22" i="19" s="1"/>
  <c r="E23" i="19" s="1"/>
  <c r="E24" i="19" s="1"/>
  <c r="E25" i="19" s="1"/>
  <c r="E26" i="19" s="1"/>
  <c r="E27" i="19" s="1"/>
  <c r="E28" i="19" s="1"/>
  <c r="E29" i="19" s="1"/>
  <c r="E30" i="19" s="1"/>
  <c r="E31" i="19" s="1"/>
  <c r="E32" i="19" s="1"/>
  <c r="E33" i="19" s="1"/>
  <c r="E34" i="19" s="1"/>
  <c r="E35" i="19" s="1"/>
  <c r="E36" i="19" s="1"/>
  <c r="E37" i="19" s="1"/>
  <c r="E38" i="19" s="1"/>
  <c r="E39" i="19" s="1"/>
  <c r="E40" i="19" s="1"/>
  <c r="E41" i="19" s="1"/>
  <c r="E42" i="19" s="1"/>
  <c r="E43" i="19" s="1"/>
  <c r="E44" i="19" s="1"/>
  <c r="E45" i="19" s="1"/>
  <c r="E46" i="19" s="1"/>
  <c r="E47" i="19" s="1"/>
  <c r="E48" i="19" s="1"/>
  <c r="E49" i="19" s="1"/>
  <c r="E50" i="19" s="1"/>
  <c r="E51" i="19" s="1"/>
  <c r="E52" i="19" s="1"/>
  <c r="E53" i="19" s="1"/>
  <c r="E54" i="19" s="1"/>
  <c r="E55" i="19" s="1"/>
  <c r="E56" i="19" s="1"/>
  <c r="E57" i="19" s="1"/>
  <c r="E58" i="19" s="1"/>
  <c r="E59" i="19" s="1"/>
  <c r="E60" i="19" s="1"/>
  <c r="E61" i="19" s="1"/>
  <c r="E62" i="19" s="1"/>
  <c r="E63" i="19" s="1"/>
  <c r="E64" i="19" s="1"/>
  <c r="E65" i="19" s="1"/>
  <c r="E66" i="19" s="1"/>
  <c r="E67" i="19" s="1"/>
  <c r="E68" i="19" s="1"/>
  <c r="E69" i="19" s="1"/>
  <c r="E70" i="19" s="1"/>
  <c r="E71" i="19" s="1"/>
  <c r="E72" i="19" s="1"/>
  <c r="E73" i="19" s="1"/>
  <c r="E74" i="19" s="1"/>
  <c r="E75" i="19" s="1"/>
  <c r="E76" i="19" s="1"/>
  <c r="E77" i="19" s="1"/>
  <c r="E78" i="19" s="1"/>
  <c r="E79" i="19" s="1"/>
  <c r="E80" i="19" s="1"/>
  <c r="E81" i="19" s="1"/>
  <c r="E82" i="19" s="1"/>
  <c r="E83" i="19" s="1"/>
  <c r="E84" i="19" s="1"/>
  <c r="E85" i="19" s="1"/>
  <c r="E86" i="19" s="1"/>
  <c r="E87" i="19" s="1"/>
  <c r="E88" i="19" s="1"/>
  <c r="E89" i="19" s="1"/>
  <c r="E90" i="19" s="1"/>
  <c r="E91" i="19" s="1"/>
  <c r="E92" i="19" s="1"/>
  <c r="E93" i="19" s="1"/>
  <c r="E94" i="19" s="1"/>
  <c r="E95" i="19" s="1"/>
  <c r="E96" i="19" s="1"/>
  <c r="E97" i="19" s="1"/>
  <c r="E98" i="19" s="1"/>
  <c r="E99" i="19" s="1"/>
  <c r="E100" i="19" s="1"/>
  <c r="E101" i="19" s="1"/>
  <c r="E102" i="19" s="1"/>
  <c r="E103" i="19" s="1"/>
  <c r="E104" i="19" s="1"/>
  <c r="E105" i="19" s="1"/>
  <c r="E106" i="19" s="1"/>
  <c r="E107" i="19" s="1"/>
  <c r="E108" i="19" s="1"/>
  <c r="E109" i="19" s="1"/>
  <c r="E110" i="19" s="1"/>
  <c r="E111" i="19" s="1"/>
  <c r="E112" i="19" s="1"/>
  <c r="E113" i="19" s="1"/>
  <c r="E114" i="19" s="1"/>
  <c r="E115" i="19" s="1"/>
  <c r="E116" i="19" s="1"/>
  <c r="E117" i="19" s="1"/>
  <c r="E118" i="19" s="1"/>
  <c r="E119" i="19" s="1"/>
  <c r="E120" i="19" s="1"/>
  <c r="E121" i="19" s="1"/>
  <c r="E122" i="19" s="1"/>
  <c r="E123" i="19" s="1"/>
  <c r="E124" i="19" s="1"/>
  <c r="E125" i="19" s="1"/>
  <c r="E126" i="19" s="1"/>
  <c r="B432" i="19" s="1"/>
  <c r="F5" i="20"/>
  <c r="F7" i="19"/>
  <c r="C427" i="19"/>
  <c r="E3" i="19"/>
  <c r="F3" i="19" s="1"/>
  <c r="X118" i="18" s="1"/>
  <c r="N24" i="33" l="1"/>
  <c r="O58" i="33"/>
  <c r="D15" i="32"/>
  <c r="F14" i="32"/>
  <c r="G14" i="32" s="1"/>
  <c r="P51" i="33"/>
  <c r="P55" i="33" s="1"/>
  <c r="Q16" i="33"/>
  <c r="P53" i="33"/>
  <c r="P57" i="33" s="1"/>
  <c r="R50" i="33"/>
  <c r="R54" i="33" s="1"/>
  <c r="P52" i="33"/>
  <c r="P56" i="33" s="1"/>
  <c r="O18" i="33"/>
  <c r="O23" i="33"/>
  <c r="O20" i="33"/>
  <c r="O21" i="33"/>
  <c r="O22" i="33"/>
  <c r="O19" i="33"/>
  <c r="P17" i="33"/>
  <c r="Q11" i="33"/>
  <c r="I11" i="32"/>
  <c r="J11" i="32" s="1"/>
  <c r="C30" i="24"/>
  <c r="C31" i="24"/>
  <c r="C32" i="24" s="1"/>
  <c r="D178" i="18"/>
  <c r="M13" i="25"/>
  <c r="E11" i="17"/>
  <c r="G4" i="20"/>
  <c r="H4" i="20" s="1"/>
  <c r="D15" i="17" s="1"/>
  <c r="C4" i="20"/>
  <c r="D4" i="20" s="1"/>
  <c r="D25" i="17" s="1"/>
  <c r="E8" i="17"/>
  <c r="E5" i="17"/>
  <c r="E6" i="17"/>
  <c r="E4" i="17"/>
  <c r="E7" i="17"/>
  <c r="C176" i="18"/>
  <c r="C180" i="18" s="1"/>
  <c r="D21" i="17" s="1"/>
  <c r="D223" i="18"/>
  <c r="E19" i="17"/>
  <c r="E13" i="17"/>
  <c r="E22" i="17"/>
  <c r="D174" i="18"/>
  <c r="D128" i="18"/>
  <c r="D95" i="18"/>
  <c r="F3" i="17"/>
  <c r="F6" i="20"/>
  <c r="G5" i="20"/>
  <c r="H5" i="20" s="1"/>
  <c r="E127" i="19"/>
  <c r="E128" i="19" s="1"/>
  <c r="E129" i="19" s="1"/>
  <c r="E130" i="19" s="1"/>
  <c r="E131" i="19" s="1"/>
  <c r="E132" i="19" s="1"/>
  <c r="E133" i="19" s="1"/>
  <c r="E134" i="19" s="1"/>
  <c r="E135" i="19" s="1"/>
  <c r="E136" i="19" s="1"/>
  <c r="E137" i="19" s="1"/>
  <c r="E138" i="19" s="1"/>
  <c r="E139" i="19" s="1"/>
  <c r="E140" i="19" s="1"/>
  <c r="E141" i="19" s="1"/>
  <c r="E142" i="19" s="1"/>
  <c r="E143" i="19" s="1"/>
  <c r="E144" i="19" s="1"/>
  <c r="E145" i="19" s="1"/>
  <c r="E146" i="19" s="1"/>
  <c r="E147" i="19" s="1"/>
  <c r="E148" i="19" s="1"/>
  <c r="E149" i="19" s="1"/>
  <c r="E150" i="19" s="1"/>
  <c r="E151" i="19" s="1"/>
  <c r="E152" i="19" s="1"/>
  <c r="E153" i="19" s="1"/>
  <c r="E154" i="19" s="1"/>
  <c r="E155" i="19" s="1"/>
  <c r="E156" i="19" s="1"/>
  <c r="E157" i="19" s="1"/>
  <c r="E158" i="19" s="1"/>
  <c r="E159" i="19" s="1"/>
  <c r="E160" i="19" s="1"/>
  <c r="E161" i="19" s="1"/>
  <c r="E162" i="19" s="1"/>
  <c r="E163" i="19" s="1"/>
  <c r="E164" i="19" s="1"/>
  <c r="E165" i="19" s="1"/>
  <c r="E166" i="19" s="1"/>
  <c r="E167" i="19" s="1"/>
  <c r="E168" i="19" s="1"/>
  <c r="E169" i="19" s="1"/>
  <c r="E170" i="19" s="1"/>
  <c r="E171" i="19" s="1"/>
  <c r="E172" i="19" s="1"/>
  <c r="E173" i="19" s="1"/>
  <c r="E174" i="19" s="1"/>
  <c r="E175" i="19" s="1"/>
  <c r="E176" i="19" s="1"/>
  <c r="E177" i="19" s="1"/>
  <c r="E178" i="19" s="1"/>
  <c r="E179" i="19" s="1"/>
  <c r="E180" i="19" s="1"/>
  <c r="E181" i="19" s="1"/>
  <c r="E182" i="19" s="1"/>
  <c r="E183" i="19" s="1"/>
  <c r="E184" i="19" s="1"/>
  <c r="E185" i="19" s="1"/>
  <c r="E186" i="19" s="1"/>
  <c r="E187" i="19" s="1"/>
  <c r="E188" i="19" s="1"/>
  <c r="E189" i="19" s="1"/>
  <c r="E190" i="19" s="1"/>
  <c r="E191" i="19" s="1"/>
  <c r="E192" i="19" s="1"/>
  <c r="E193" i="19" s="1"/>
  <c r="E194" i="19" s="1"/>
  <c r="E195" i="19" s="1"/>
  <c r="E196" i="19" s="1"/>
  <c r="E197" i="19" s="1"/>
  <c r="E198" i="19" s="1"/>
  <c r="E199" i="19" s="1"/>
  <c r="E200" i="19" s="1"/>
  <c r="E201" i="19" s="1"/>
  <c r="E202" i="19" s="1"/>
  <c r="E203" i="19" s="1"/>
  <c r="E204" i="19" s="1"/>
  <c r="E205" i="19" s="1"/>
  <c r="E206" i="19" s="1"/>
  <c r="E207" i="19" s="1"/>
  <c r="E208" i="19" s="1"/>
  <c r="E209" i="19" s="1"/>
  <c r="E210" i="19" s="1"/>
  <c r="E211" i="19" s="1"/>
  <c r="E212" i="19" s="1"/>
  <c r="E213" i="19" s="1"/>
  <c r="E214" i="19" s="1"/>
  <c r="E215" i="19" s="1"/>
  <c r="E216" i="19" s="1"/>
  <c r="E217" i="19" s="1"/>
  <c r="E218" i="19" s="1"/>
  <c r="E219" i="19" s="1"/>
  <c r="E220" i="19" s="1"/>
  <c r="E221" i="19" s="1"/>
  <c r="E222" i="19" s="1"/>
  <c r="E223" i="19" s="1"/>
  <c r="E224" i="19" s="1"/>
  <c r="E225" i="19" s="1"/>
  <c r="E226" i="19" s="1"/>
  <c r="E227" i="19" s="1"/>
  <c r="E228" i="19" s="1"/>
  <c r="E229" i="19" s="1"/>
  <c r="E230" i="19" s="1"/>
  <c r="E231" i="19" s="1"/>
  <c r="E232" i="19" s="1"/>
  <c r="E233" i="19" s="1"/>
  <c r="E234" i="19" s="1"/>
  <c r="E235" i="19" s="1"/>
  <c r="E236" i="19" s="1"/>
  <c r="E237" i="19" s="1"/>
  <c r="E238" i="19" s="1"/>
  <c r="E239" i="19" s="1"/>
  <c r="E240" i="19" s="1"/>
  <c r="E241" i="19" s="1"/>
  <c r="E242" i="19" s="1"/>
  <c r="E243" i="19" s="1"/>
  <c r="E244" i="19" s="1"/>
  <c r="E245" i="19" s="1"/>
  <c r="E246" i="19" s="1"/>
  <c r="E247" i="19" s="1"/>
  <c r="E248" i="19" s="1"/>
  <c r="E249" i="19" s="1"/>
  <c r="E250" i="19" s="1"/>
  <c r="E251" i="19" s="1"/>
  <c r="E252" i="19" s="1"/>
  <c r="E253" i="19" s="1"/>
  <c r="E254" i="19" s="1"/>
  <c r="E255" i="19" s="1"/>
  <c r="E256" i="19" s="1"/>
  <c r="E257" i="19" s="1"/>
  <c r="E258" i="19" s="1"/>
  <c r="E259" i="19" s="1"/>
  <c r="E260" i="19" s="1"/>
  <c r="E261" i="19" s="1"/>
  <c r="E262" i="19" s="1"/>
  <c r="E263" i="19" s="1"/>
  <c r="E264" i="19" s="1"/>
  <c r="E265" i="19" s="1"/>
  <c r="E266" i="19" s="1"/>
  <c r="E267" i="19" s="1"/>
  <c r="E268" i="19" s="1"/>
  <c r="E269" i="19" s="1"/>
  <c r="E270" i="19" s="1"/>
  <c r="E271" i="19" s="1"/>
  <c r="E272" i="19" s="1"/>
  <c r="E273" i="19" s="1"/>
  <c r="E274" i="19" s="1"/>
  <c r="E275" i="19" s="1"/>
  <c r="E276" i="19" s="1"/>
  <c r="E277" i="19" s="1"/>
  <c r="E278" i="19" s="1"/>
  <c r="E279" i="19" s="1"/>
  <c r="E280" i="19" s="1"/>
  <c r="E281" i="19" s="1"/>
  <c r="E282" i="19" s="1"/>
  <c r="E283" i="19" s="1"/>
  <c r="E284" i="19" s="1"/>
  <c r="E285" i="19" s="1"/>
  <c r="E286" i="19" s="1"/>
  <c r="E287" i="19" s="1"/>
  <c r="E288" i="19" s="1"/>
  <c r="E289" i="19" s="1"/>
  <c r="E290" i="19" s="1"/>
  <c r="E291" i="19" s="1"/>
  <c r="E292" i="19" s="1"/>
  <c r="E293" i="19" s="1"/>
  <c r="E294" i="19" s="1"/>
  <c r="E295" i="19" s="1"/>
  <c r="E296" i="19" s="1"/>
  <c r="E297" i="19" s="1"/>
  <c r="E298" i="19" s="1"/>
  <c r="E299" i="19" s="1"/>
  <c r="E300" i="19" s="1"/>
  <c r="E301" i="19" s="1"/>
  <c r="E302" i="19" s="1"/>
  <c r="E303" i="19" s="1"/>
  <c r="E304" i="19" s="1"/>
  <c r="E305" i="19" s="1"/>
  <c r="E306" i="19" s="1"/>
  <c r="E307" i="19" s="1"/>
  <c r="E308" i="19" s="1"/>
  <c r="E309" i="19" s="1"/>
  <c r="E310" i="19" s="1"/>
  <c r="E311" i="19" s="1"/>
  <c r="E312" i="19" s="1"/>
  <c r="E313" i="19" s="1"/>
  <c r="E314" i="19" s="1"/>
  <c r="E315" i="19" s="1"/>
  <c r="E316" i="19" s="1"/>
  <c r="E317" i="19" s="1"/>
  <c r="E318" i="19" s="1"/>
  <c r="E319" i="19" s="1"/>
  <c r="E320" i="19" s="1"/>
  <c r="E321" i="19" s="1"/>
  <c r="E322" i="19" s="1"/>
  <c r="E323" i="19" s="1"/>
  <c r="E324" i="19" s="1"/>
  <c r="E325" i="19" s="1"/>
  <c r="E326" i="19" s="1"/>
  <c r="E327" i="19" s="1"/>
  <c r="E328" i="19" s="1"/>
  <c r="E329" i="19" s="1"/>
  <c r="E330" i="19" s="1"/>
  <c r="E331" i="19" s="1"/>
  <c r="E332" i="19" s="1"/>
  <c r="E333" i="19" s="1"/>
  <c r="E334" i="19" s="1"/>
  <c r="E335" i="19" s="1"/>
  <c r="E336" i="19" s="1"/>
  <c r="E337" i="19" s="1"/>
  <c r="E338" i="19" s="1"/>
  <c r="E339" i="19" s="1"/>
  <c r="E340" i="19" s="1"/>
  <c r="E341" i="19" s="1"/>
  <c r="E342" i="19" s="1"/>
  <c r="E343" i="19" s="1"/>
  <c r="E344" i="19" s="1"/>
  <c r="E345" i="19" s="1"/>
  <c r="E346" i="19" s="1"/>
  <c r="E347" i="19" s="1"/>
  <c r="E348" i="19" s="1"/>
  <c r="E349" i="19" s="1"/>
  <c r="E350" i="19" s="1"/>
  <c r="E351" i="19" s="1"/>
  <c r="E352" i="19" s="1"/>
  <c r="E353" i="19" s="1"/>
  <c r="E354" i="19" s="1"/>
  <c r="E355" i="19" s="1"/>
  <c r="E356" i="19" s="1"/>
  <c r="E357" i="19" s="1"/>
  <c r="E358" i="19" s="1"/>
  <c r="E359" i="19" s="1"/>
  <c r="E360" i="19" s="1"/>
  <c r="E361" i="19" s="1"/>
  <c r="E362" i="19" s="1"/>
  <c r="E363" i="19" s="1"/>
  <c r="E364" i="19" s="1"/>
  <c r="E365" i="19" s="1"/>
  <c r="E366" i="19" s="1"/>
  <c r="E367" i="19" s="1"/>
  <c r="E368" i="19" s="1"/>
  <c r="E369" i="19" s="1"/>
  <c r="E370" i="19" s="1"/>
  <c r="E371" i="19" s="1"/>
  <c r="E372" i="19" s="1"/>
  <c r="E373" i="19" s="1"/>
  <c r="E374" i="19" s="1"/>
  <c r="E375" i="19" s="1"/>
  <c r="E376" i="19" s="1"/>
  <c r="E377" i="19" s="1"/>
  <c r="E378" i="19" s="1"/>
  <c r="E379" i="19" s="1"/>
  <c r="E380" i="19" s="1"/>
  <c r="E381" i="19" s="1"/>
  <c r="E382" i="19" s="1"/>
  <c r="E383" i="19" s="1"/>
  <c r="E384" i="19" s="1"/>
  <c r="E385" i="19" s="1"/>
  <c r="E386" i="19" s="1"/>
  <c r="E387" i="19" s="1"/>
  <c r="E388" i="19" s="1"/>
  <c r="E389" i="19" s="1"/>
  <c r="E390" i="19" s="1"/>
  <c r="E391" i="19" s="1"/>
  <c r="E392" i="19" s="1"/>
  <c r="E393" i="19" s="1"/>
  <c r="E394" i="19" s="1"/>
  <c r="E395" i="19" s="1"/>
  <c r="E396" i="19" s="1"/>
  <c r="E397" i="19" s="1"/>
  <c r="E398" i="19" s="1"/>
  <c r="E399" i="19" s="1"/>
  <c r="E400" i="19" s="1"/>
  <c r="E401" i="19" s="1"/>
  <c r="E402" i="19" s="1"/>
  <c r="E403" i="19" s="1"/>
  <c r="E404" i="19" s="1"/>
  <c r="E405" i="19" s="1"/>
  <c r="E406" i="19" s="1"/>
  <c r="E407" i="19" s="1"/>
  <c r="E408" i="19" s="1"/>
  <c r="E409" i="19" s="1"/>
  <c r="E410" i="19" s="1"/>
  <c r="E411" i="19" s="1"/>
  <c r="E412" i="19" s="1"/>
  <c r="E413" i="19" s="1"/>
  <c r="E414" i="19" s="1"/>
  <c r="E415" i="19" s="1"/>
  <c r="E416" i="19" s="1"/>
  <c r="E417" i="19" s="1"/>
  <c r="E418" i="19" s="1"/>
  <c r="E419" i="19" s="1"/>
  <c r="E420" i="19" s="1"/>
  <c r="E421" i="19" s="1"/>
  <c r="E422" i="19" s="1"/>
  <c r="E423" i="19" s="1"/>
  <c r="E424" i="19" s="1"/>
  <c r="E425" i="19" s="1"/>
  <c r="E426" i="19" s="1"/>
  <c r="D99" i="18"/>
  <c r="D100" i="18"/>
  <c r="D97" i="18"/>
  <c r="D98" i="18"/>
  <c r="C5" i="20"/>
  <c r="B6" i="20"/>
  <c r="X123" i="18"/>
  <c r="V125" i="18" s="1"/>
  <c r="D130" i="18"/>
  <c r="D131" i="18"/>
  <c r="O5" i="20"/>
  <c r="P5" i="20" s="1"/>
  <c r="N6" i="20"/>
  <c r="D245" i="18"/>
  <c r="D246" i="18"/>
  <c r="G2" i="17"/>
  <c r="E244" i="18"/>
  <c r="E173" i="18"/>
  <c r="E94" i="18"/>
  <c r="E222" i="18"/>
  <c r="E127" i="18"/>
  <c r="G7" i="19"/>
  <c r="F427" i="19"/>
  <c r="D177" i="18"/>
  <c r="D179" i="18"/>
  <c r="J6" i="20"/>
  <c r="K5" i="20"/>
  <c r="L5" i="20" s="1"/>
  <c r="D16" i="32" l="1"/>
  <c r="F15" i="32"/>
  <c r="G15" i="32" s="1"/>
  <c r="O24" i="33"/>
  <c r="Q17" i="33"/>
  <c r="R11" i="33"/>
  <c r="P19" i="33"/>
  <c r="P20" i="33"/>
  <c r="P22" i="33"/>
  <c r="P21" i="33"/>
  <c r="P18" i="33"/>
  <c r="P23" i="33"/>
  <c r="Q52" i="33"/>
  <c r="Q56" i="33" s="1"/>
  <c r="P58" i="33"/>
  <c r="Q53" i="33"/>
  <c r="Q57" i="33" s="1"/>
  <c r="Q51" i="33"/>
  <c r="Q55" i="33" s="1"/>
  <c r="S50" i="33"/>
  <c r="S54" i="33" s="1"/>
  <c r="R16" i="33"/>
  <c r="I12" i="32"/>
  <c r="J12" i="32" s="1"/>
  <c r="D32" i="17"/>
  <c r="D10" i="17"/>
  <c r="D5" i="20"/>
  <c r="F11" i="17"/>
  <c r="F12" i="17"/>
  <c r="M14" i="25"/>
  <c r="D26" i="17"/>
  <c r="D33" i="17" s="1"/>
  <c r="D225" i="18"/>
  <c r="F8" i="17"/>
  <c r="F5" i="17"/>
  <c r="F6" i="17"/>
  <c r="F7" i="17"/>
  <c r="F4" i="17"/>
  <c r="D247" i="18"/>
  <c r="E24" i="17" s="1"/>
  <c r="D132" i="18"/>
  <c r="E20" i="17" s="1"/>
  <c r="D176" i="18"/>
  <c r="D180" i="18" s="1"/>
  <c r="E21" i="17" s="1"/>
  <c r="F13" i="17"/>
  <c r="F22" i="17"/>
  <c r="F19" i="17"/>
  <c r="G3" i="17"/>
  <c r="F223" i="18" s="1"/>
  <c r="E95" i="18"/>
  <c r="E174" i="18"/>
  <c r="E223" i="18"/>
  <c r="E128" i="18"/>
  <c r="D96" i="18"/>
  <c r="D224" i="18"/>
  <c r="D129" i="18"/>
  <c r="D175" i="18"/>
  <c r="C6" i="20"/>
  <c r="B7" i="20"/>
  <c r="E178" i="18"/>
  <c r="E179" i="18"/>
  <c r="E177" i="18"/>
  <c r="E246" i="18"/>
  <c r="E245" i="18"/>
  <c r="D101" i="18"/>
  <c r="E14" i="17" s="1"/>
  <c r="J7" i="20"/>
  <c r="K6" i="20"/>
  <c r="L6" i="20" s="1"/>
  <c r="H2" i="17"/>
  <c r="F127" i="18"/>
  <c r="F94" i="18"/>
  <c r="F244" i="18"/>
  <c r="F173" i="18"/>
  <c r="F222" i="18"/>
  <c r="E131" i="18"/>
  <c r="E130" i="18"/>
  <c r="O6" i="20"/>
  <c r="P6" i="20" s="1"/>
  <c r="N7" i="20"/>
  <c r="C702" i="19"/>
  <c r="D750" i="19"/>
  <c r="C850" i="19"/>
  <c r="F850" i="19" s="1"/>
  <c r="G850" i="19" s="1"/>
  <c r="D679" i="19"/>
  <c r="C441" i="19"/>
  <c r="C631" i="19"/>
  <c r="D684" i="19"/>
  <c r="D698" i="19"/>
  <c r="D489" i="19"/>
  <c r="D529" i="19"/>
  <c r="D753" i="19"/>
  <c r="D662" i="19"/>
  <c r="D703" i="19"/>
  <c r="C629" i="19"/>
  <c r="D844" i="19"/>
  <c r="D570" i="19"/>
  <c r="D718" i="19"/>
  <c r="C541" i="19"/>
  <c r="D788" i="19"/>
  <c r="C738" i="19"/>
  <c r="F738" i="19" s="1"/>
  <c r="G738" i="19" s="1"/>
  <c r="C545" i="19"/>
  <c r="C691" i="19"/>
  <c r="C721" i="19"/>
  <c r="C819" i="19"/>
  <c r="F819" i="19" s="1"/>
  <c r="G819" i="19" s="1"/>
  <c r="C465" i="19"/>
  <c r="D461" i="19"/>
  <c r="D761" i="19"/>
  <c r="C749" i="19"/>
  <c r="F749" i="19" s="1"/>
  <c r="G749" i="19" s="1"/>
  <c r="C563" i="19"/>
  <c r="C637" i="19"/>
  <c r="C652" i="19"/>
  <c r="D479" i="19"/>
  <c r="C722" i="19"/>
  <c r="C595" i="19"/>
  <c r="C452" i="19"/>
  <c r="D797" i="19"/>
  <c r="C448" i="19"/>
  <c r="C602" i="19"/>
  <c r="C514" i="19"/>
  <c r="C634" i="19"/>
  <c r="D789" i="19"/>
  <c r="C698" i="19"/>
  <c r="D588" i="19"/>
  <c r="C842" i="19"/>
  <c r="F842" i="19" s="1"/>
  <c r="G842" i="19" s="1"/>
  <c r="C537" i="19"/>
  <c r="C464" i="19"/>
  <c r="C742" i="19"/>
  <c r="F742" i="19" s="1"/>
  <c r="G742" i="19" s="1"/>
  <c r="D615" i="19"/>
  <c r="D816" i="19"/>
  <c r="C531" i="19"/>
  <c r="C513" i="19"/>
  <c r="D776" i="19"/>
  <c r="D756" i="19"/>
  <c r="D592" i="19"/>
  <c r="D725" i="19"/>
  <c r="D604" i="19"/>
  <c r="C662" i="19"/>
  <c r="C855" i="19"/>
  <c r="F855" i="19" s="1"/>
  <c r="G855" i="19" s="1"/>
  <c r="D540" i="19"/>
  <c r="D560" i="19"/>
  <c r="C674" i="19"/>
  <c r="D651" i="19"/>
  <c r="C753" i="19"/>
  <c r="F753" i="19" s="1"/>
  <c r="G753" i="19" s="1"/>
  <c r="C781" i="19"/>
  <c r="F781" i="19" s="1"/>
  <c r="G781" i="19" s="1"/>
  <c r="D743" i="19"/>
  <c r="C590" i="19"/>
  <c r="D490" i="19"/>
  <c r="C717" i="19"/>
  <c r="C664" i="19"/>
  <c r="D733" i="19"/>
  <c r="D712" i="19"/>
  <c r="D453" i="19"/>
  <c r="C828" i="19"/>
  <c r="F828" i="19" s="1"/>
  <c r="G828" i="19" s="1"/>
  <c r="C593" i="19"/>
  <c r="D774" i="19"/>
  <c r="D713" i="19"/>
  <c r="C499" i="19"/>
  <c r="C792" i="19"/>
  <c r="F792" i="19" s="1"/>
  <c r="G792" i="19" s="1"/>
  <c r="C795" i="19"/>
  <c r="F795" i="19" s="1"/>
  <c r="G795" i="19" s="1"/>
  <c r="D721" i="19"/>
  <c r="D478" i="19"/>
  <c r="C703" i="19"/>
  <c r="C701" i="19"/>
  <c r="D548" i="19"/>
  <c r="D557" i="19"/>
  <c r="C827" i="19"/>
  <c r="F827" i="19" s="1"/>
  <c r="G827" i="19" s="1"/>
  <c r="C533" i="19"/>
  <c r="D470" i="19"/>
  <c r="C589" i="19"/>
  <c r="D468" i="19"/>
  <c r="C735" i="19"/>
  <c r="D714" i="19"/>
  <c r="C813" i="19"/>
  <c r="F813" i="19" s="1"/>
  <c r="G813" i="19" s="1"/>
  <c r="D757" i="19"/>
  <c r="D577" i="19"/>
  <c r="C566" i="19"/>
  <c r="C571" i="19"/>
  <c r="D746" i="19"/>
  <c r="D579" i="19"/>
  <c r="C599" i="19"/>
  <c r="C623" i="19"/>
  <c r="D710" i="19"/>
  <c r="D759" i="19"/>
  <c r="D690" i="19"/>
  <c r="C490" i="19"/>
  <c r="C768" i="19"/>
  <c r="F768" i="19" s="1"/>
  <c r="G768" i="19" s="1"/>
  <c r="D745" i="19"/>
  <c r="C733" i="19"/>
  <c r="D719" i="19"/>
  <c r="D561" i="19"/>
  <c r="C580" i="19"/>
  <c r="D553" i="19"/>
  <c r="C732" i="19"/>
  <c r="C471" i="19"/>
  <c r="C460" i="19"/>
  <c r="D770" i="19"/>
  <c r="D650" i="19"/>
  <c r="D673" i="19"/>
  <c r="D830" i="19"/>
  <c r="D503" i="19"/>
  <c r="C524" i="19"/>
  <c r="C771" i="19"/>
  <c r="F771" i="19" s="1"/>
  <c r="G771" i="19" s="1"/>
  <c r="C670" i="19"/>
  <c r="C746" i="19"/>
  <c r="F746" i="19" s="1"/>
  <c r="G746" i="19" s="1"/>
  <c r="D817" i="19"/>
  <c r="D831" i="19"/>
  <c r="D682" i="19"/>
  <c r="C808" i="19"/>
  <c r="F808" i="19" s="1"/>
  <c r="G808" i="19" s="1"/>
  <c r="D711" i="19"/>
  <c r="C804" i="19"/>
  <c r="F804" i="19" s="1"/>
  <c r="G804" i="19" s="1"/>
  <c r="D526" i="19"/>
  <c r="C557" i="19"/>
  <c r="C515" i="19"/>
  <c r="C665" i="19"/>
  <c r="C766" i="19"/>
  <c r="F766" i="19" s="1"/>
  <c r="G766" i="19" s="1"/>
  <c r="D687" i="19"/>
  <c r="C447" i="19"/>
  <c r="C459" i="19"/>
  <c r="D736" i="19"/>
  <c r="D702" i="19"/>
  <c r="D654" i="19"/>
  <c r="D726" i="19"/>
  <c r="D720" i="19"/>
  <c r="C686" i="19"/>
  <c r="D594" i="19"/>
  <c r="C549" i="19"/>
  <c r="D505" i="19"/>
  <c r="C711" i="19"/>
  <c r="C445" i="19"/>
  <c r="C553" i="19"/>
  <c r="C723" i="19"/>
  <c r="D472" i="19"/>
  <c r="C536" i="19"/>
  <c r="D811" i="19"/>
  <c r="D751" i="19"/>
  <c r="D625" i="19"/>
  <c r="C791" i="19"/>
  <c r="F791" i="19" s="1"/>
  <c r="G791" i="19" s="1"/>
  <c r="D805" i="19"/>
  <c r="D501" i="19"/>
  <c r="C759" i="19"/>
  <c r="F759" i="19" s="1"/>
  <c r="G759" i="19" s="1"/>
  <c r="C740" i="19"/>
  <c r="F740" i="19" s="1"/>
  <c r="G740" i="19" s="1"/>
  <c r="C454" i="19"/>
  <c r="C668" i="19"/>
  <c r="D685" i="19"/>
  <c r="D463" i="19"/>
  <c r="D616" i="19"/>
  <c r="D775" i="19"/>
  <c r="D445" i="19"/>
  <c r="D534" i="19"/>
  <c r="C480" i="19"/>
  <c r="D459" i="19"/>
  <c r="D824" i="19"/>
  <c r="C743" i="19"/>
  <c r="F743" i="19" s="1"/>
  <c r="G743" i="19" s="1"/>
  <c r="D855" i="19"/>
  <c r="D609" i="19"/>
  <c r="D747" i="19"/>
  <c r="C685" i="19"/>
  <c r="C651" i="19"/>
  <c r="D636" i="19"/>
  <c r="D527" i="19"/>
  <c r="D543" i="19"/>
  <c r="C530" i="19"/>
  <c r="C525" i="19"/>
  <c r="D704" i="19"/>
  <c r="D674" i="19"/>
  <c r="D536" i="19"/>
  <c r="D446" i="19"/>
  <c r="D458" i="19"/>
  <c r="D617" i="19"/>
  <c r="C543" i="19"/>
  <c r="C601" i="19"/>
  <c r="C451" i="19"/>
  <c r="D780" i="19"/>
  <c r="D653" i="19"/>
  <c r="D833" i="19"/>
  <c r="C700" i="19"/>
  <c r="C684" i="19"/>
  <c r="C440" i="19"/>
  <c r="D457" i="19"/>
  <c r="C671" i="19"/>
  <c r="D815" i="19"/>
  <c r="C474" i="19"/>
  <c r="C680" i="19"/>
  <c r="C511" i="19"/>
  <c r="C473" i="19"/>
  <c r="C481" i="19"/>
  <c r="C737" i="19"/>
  <c r="F737" i="19" s="1"/>
  <c r="G737" i="19" s="1"/>
  <c r="D675" i="19"/>
  <c r="C578" i="19"/>
  <c r="D772" i="19"/>
  <c r="C604" i="19"/>
  <c r="D760" i="19"/>
  <c r="D455" i="19"/>
  <c r="C676" i="19"/>
  <c r="C797" i="19"/>
  <c r="F797" i="19" s="1"/>
  <c r="G797" i="19" s="1"/>
  <c r="C803" i="19"/>
  <c r="F803" i="19" s="1"/>
  <c r="G803" i="19" s="1"/>
  <c r="D460" i="19"/>
  <c r="D668" i="19"/>
  <c r="D600" i="19"/>
  <c r="C619" i="19"/>
  <c r="C705" i="19"/>
  <c r="C663" i="19"/>
  <c r="D480" i="19"/>
  <c r="D530" i="19"/>
  <c r="C462" i="19"/>
  <c r="C659" i="19"/>
  <c r="C816" i="19"/>
  <c r="F816" i="19" s="1"/>
  <c r="G816" i="19" s="1"/>
  <c r="D802" i="19"/>
  <c r="D541" i="19"/>
  <c r="D506" i="19"/>
  <c r="C796" i="19"/>
  <c r="F796" i="19" s="1"/>
  <c r="G796" i="19" s="1"/>
  <c r="C822" i="19"/>
  <c r="F822" i="19" s="1"/>
  <c r="G822" i="19" s="1"/>
  <c r="D593" i="19"/>
  <c r="C509" i="19"/>
  <c r="C720" i="19"/>
  <c r="D564" i="19"/>
  <c r="C633" i="19"/>
  <c r="D449" i="19"/>
  <c r="C848" i="19"/>
  <c r="F848" i="19" s="1"/>
  <c r="G848" i="19" s="1"/>
  <c r="D482" i="19"/>
  <c r="D599" i="19"/>
  <c r="D818" i="19"/>
  <c r="D794" i="19"/>
  <c r="D517" i="19"/>
  <c r="D737" i="19"/>
  <c r="D806" i="19"/>
  <c r="C449" i="19"/>
  <c r="D590" i="19"/>
  <c r="D438" i="19"/>
  <c r="C508" i="19"/>
  <c r="D475" i="19"/>
  <c r="C636" i="19"/>
  <c r="D842" i="19"/>
  <c r="D820" i="19"/>
  <c r="D471" i="19"/>
  <c r="C606" i="19"/>
  <c r="D620" i="19"/>
  <c r="C834" i="19"/>
  <c r="F834" i="19" s="1"/>
  <c r="G834" i="19" s="1"/>
  <c r="D763" i="19"/>
  <c r="D613" i="19"/>
  <c r="C653" i="19"/>
  <c r="D467" i="19"/>
  <c r="D838" i="19"/>
  <c r="D473" i="19"/>
  <c r="C807" i="19"/>
  <c r="F807" i="19" s="1"/>
  <c r="G807" i="19" s="1"/>
  <c r="C437" i="19"/>
  <c r="D443" i="19"/>
  <c r="D701" i="19"/>
  <c r="D771" i="19"/>
  <c r="C517" i="19"/>
  <c r="C518" i="19"/>
  <c r="D575" i="19"/>
  <c r="D630" i="19"/>
  <c r="C756" i="19"/>
  <c r="F756" i="19" s="1"/>
  <c r="G756" i="19" s="1"/>
  <c r="C784" i="19"/>
  <c r="F784" i="19" s="1"/>
  <c r="G784" i="19" s="1"/>
  <c r="D621" i="19"/>
  <c r="D452" i="19"/>
  <c r="C714" i="19"/>
  <c r="C821" i="19"/>
  <c r="F821" i="19" s="1"/>
  <c r="G821" i="19" s="1"/>
  <c r="C713" i="19"/>
  <c r="D837" i="19"/>
  <c r="C811" i="19"/>
  <c r="F811" i="19" s="1"/>
  <c r="G811" i="19" s="1"/>
  <c r="C794" i="19"/>
  <c r="F794" i="19" s="1"/>
  <c r="G794" i="19" s="1"/>
  <c r="C708" i="19"/>
  <c r="D793" i="19"/>
  <c r="C835" i="19"/>
  <c r="F835" i="19" s="1"/>
  <c r="G835" i="19" s="1"/>
  <c r="D665" i="19"/>
  <c r="C576" i="19"/>
  <c r="D509" i="19"/>
  <c r="D642" i="19"/>
  <c r="C552" i="19"/>
  <c r="C817" i="19"/>
  <c r="F817" i="19" s="1"/>
  <c r="G817" i="19" s="1"/>
  <c r="D436" i="19"/>
  <c r="C582" i="19"/>
  <c r="C486" i="19"/>
  <c r="D567" i="19"/>
  <c r="D748" i="19"/>
  <c r="C648" i="19"/>
  <c r="D607" i="19"/>
  <c r="C683" i="19"/>
  <c r="D659" i="19"/>
  <c r="D444" i="19"/>
  <c r="D693" i="19"/>
  <c r="C625" i="19"/>
  <c r="D554" i="19"/>
  <c r="D491" i="19"/>
  <c r="D573" i="19"/>
  <c r="C570" i="19"/>
  <c r="F570" i="19" s="1"/>
  <c r="G570" i="19" s="1"/>
  <c r="C607" i="19"/>
  <c r="D606" i="19"/>
  <c r="C642" i="19"/>
  <c r="D822" i="19"/>
  <c r="C522" i="19"/>
  <c r="D823" i="19"/>
  <c r="C614" i="19"/>
  <c r="C621" i="19"/>
  <c r="F621" i="19" s="1"/>
  <c r="G621" i="19" s="1"/>
  <c r="C470" i="19"/>
  <c r="D827" i="19"/>
  <c r="D648" i="19"/>
  <c r="C521" i="19"/>
  <c r="D634" i="19"/>
  <c r="D808" i="19"/>
  <c r="C461" i="19"/>
  <c r="D697" i="19"/>
  <c r="C774" i="19"/>
  <c r="F774" i="19" s="1"/>
  <c r="G774" i="19" s="1"/>
  <c r="C560" i="19"/>
  <c r="D821" i="19"/>
  <c r="C482" i="19"/>
  <c r="F482" i="19" s="1"/>
  <c r="G482" i="19" s="1"/>
  <c r="C439" i="19"/>
  <c r="C734" i="19"/>
  <c r="C626" i="19"/>
  <c r="D799" i="19"/>
  <c r="D810" i="19"/>
  <c r="D451" i="19"/>
  <c r="C649" i="19"/>
  <c r="C455" i="19"/>
  <c r="C693" i="19"/>
  <c r="D803" i="19"/>
  <c r="C744" i="19"/>
  <c r="F744" i="19" s="1"/>
  <c r="G744" i="19" s="1"/>
  <c r="D663" i="19"/>
  <c r="D598" i="19"/>
  <c r="D708" i="19"/>
  <c r="D784" i="19"/>
  <c r="D492" i="19"/>
  <c r="C853" i="19"/>
  <c r="F853" i="19" s="1"/>
  <c r="G853" i="19" s="1"/>
  <c r="C443" i="19"/>
  <c r="C581" i="19"/>
  <c r="C706" i="19"/>
  <c r="D513" i="19"/>
  <c r="C616" i="19"/>
  <c r="F616" i="19" s="1"/>
  <c r="G616" i="19" s="1"/>
  <c r="D754" i="19"/>
  <c r="D542" i="19"/>
  <c r="C496" i="19"/>
  <c r="D550" i="19"/>
  <c r="C554" i="19"/>
  <c r="C584" i="19"/>
  <c r="C750" i="19"/>
  <c r="F750" i="19" s="1"/>
  <c r="G750" i="19" s="1"/>
  <c r="C727" i="19"/>
  <c r="D660" i="19"/>
  <c r="C682" i="19"/>
  <c r="C610" i="19"/>
  <c r="D502" i="19"/>
  <c r="C561" i="19"/>
  <c r="D499" i="19"/>
  <c r="C526" i="19"/>
  <c r="C775" i="19"/>
  <c r="F775" i="19" s="1"/>
  <c r="G775" i="19" s="1"/>
  <c r="D552" i="19"/>
  <c r="C798" i="19"/>
  <c r="F798" i="19" s="1"/>
  <c r="G798" i="19" s="1"/>
  <c r="D611" i="19"/>
  <c r="C823" i="19"/>
  <c r="F823" i="19" s="1"/>
  <c r="G823" i="19" s="1"/>
  <c r="C661" i="19"/>
  <c r="C501" i="19"/>
  <c r="D800" i="19"/>
  <c r="D680" i="19"/>
  <c r="C457" i="19"/>
  <c r="F457" i="19" s="1"/>
  <c r="G457" i="19" s="1"/>
  <c r="D809" i="19"/>
  <c r="D643" i="19"/>
  <c r="C630" i="19"/>
  <c r="C843" i="19"/>
  <c r="F843" i="19" s="1"/>
  <c r="G843" i="19" s="1"/>
  <c r="C534" i="19"/>
  <c r="C758" i="19"/>
  <c r="F758" i="19" s="1"/>
  <c r="G758" i="19" s="1"/>
  <c r="C728" i="19"/>
  <c r="C761" i="19"/>
  <c r="F761" i="19" s="1"/>
  <c r="G761" i="19" s="1"/>
  <c r="C556" i="19"/>
  <c r="C519" i="19"/>
  <c r="C815" i="19"/>
  <c r="F815" i="19" s="1"/>
  <c r="G815" i="19" s="1"/>
  <c r="D474" i="19"/>
  <c r="C483" i="19"/>
  <c r="D706" i="19"/>
  <c r="D510" i="19"/>
  <c r="C476" i="19"/>
  <c r="D671" i="19"/>
  <c r="D758" i="19"/>
  <c r="C458" i="19"/>
  <c r="C739" i="19"/>
  <c r="F739" i="19" s="1"/>
  <c r="G739" i="19" s="1"/>
  <c r="C516" i="19"/>
  <c r="D829" i="19"/>
  <c r="C632" i="19"/>
  <c r="D744" i="19"/>
  <c r="C847" i="19"/>
  <c r="F847" i="19" s="1"/>
  <c r="G847" i="19" s="1"/>
  <c r="D715" i="19"/>
  <c r="D441" i="19"/>
  <c r="C841" i="19"/>
  <c r="F841" i="19" s="1"/>
  <c r="G841" i="19" s="1"/>
  <c r="C789" i="19"/>
  <c r="F789" i="19" s="1"/>
  <c r="G789" i="19" s="1"/>
  <c r="C512" i="19"/>
  <c r="C762" i="19"/>
  <c r="F762" i="19" s="1"/>
  <c r="G762" i="19" s="1"/>
  <c r="D563" i="19"/>
  <c r="D722" i="19"/>
  <c r="D795" i="19"/>
  <c r="C802" i="19"/>
  <c r="F802" i="19" s="1"/>
  <c r="G802" i="19" s="1"/>
  <c r="D639" i="19"/>
  <c r="D631" i="19"/>
  <c r="D638" i="19"/>
  <c r="C617" i="19"/>
  <c r="D777" i="19"/>
  <c r="C672" i="19"/>
  <c r="D767" i="19"/>
  <c r="D603" i="19"/>
  <c r="D572" i="19"/>
  <c r="D485" i="19"/>
  <c r="C657" i="19"/>
  <c r="D637" i="19"/>
  <c r="C504" i="19"/>
  <c r="C442" i="19"/>
  <c r="C493" i="19"/>
  <c r="D734" i="19"/>
  <c r="D677" i="19"/>
  <c r="D782" i="19"/>
  <c r="C645" i="19"/>
  <c r="D555" i="19"/>
  <c r="C597" i="19"/>
  <c r="D848" i="19"/>
  <c r="D469" i="19"/>
  <c r="D582" i="19"/>
  <c r="D608" i="19"/>
  <c r="C579" i="19"/>
  <c r="D595" i="19"/>
  <c r="D508" i="19"/>
  <c r="C575" i="19"/>
  <c r="C586" i="19"/>
  <c r="D850" i="19"/>
  <c r="C544" i="19"/>
  <c r="C583" i="19"/>
  <c r="C475" i="19"/>
  <c r="C726" i="19"/>
  <c r="D644" i="19"/>
  <c r="C814" i="19"/>
  <c r="F814" i="19" s="1"/>
  <c r="G814" i="19" s="1"/>
  <c r="D532" i="19"/>
  <c r="D796" i="19"/>
  <c r="C641" i="19"/>
  <c r="D493" i="19"/>
  <c r="D498" i="19"/>
  <c r="D826" i="19"/>
  <c r="C840" i="19"/>
  <c r="F840" i="19" s="1"/>
  <c r="G840" i="19" s="1"/>
  <c r="C790" i="19"/>
  <c r="F790" i="19" s="1"/>
  <c r="G790" i="19" s="1"/>
  <c r="C763" i="19"/>
  <c r="F763" i="19" s="1"/>
  <c r="G763" i="19" s="1"/>
  <c r="D571" i="19"/>
  <c r="C833" i="19"/>
  <c r="F833" i="19" s="1"/>
  <c r="G833" i="19" s="1"/>
  <c r="C495" i="19"/>
  <c r="D589" i="19"/>
  <c r="D854" i="19"/>
  <c r="C667" i="19"/>
  <c r="C569" i="19"/>
  <c r="C776" i="19"/>
  <c r="F776" i="19" s="1"/>
  <c r="G776" i="19" s="1"/>
  <c r="C609" i="19"/>
  <c r="C801" i="19"/>
  <c r="F801" i="19" s="1"/>
  <c r="G801" i="19" s="1"/>
  <c r="D846" i="19"/>
  <c r="D632" i="19"/>
  <c r="D786" i="19"/>
  <c r="D851" i="19"/>
  <c r="C529" i="19"/>
  <c r="D641" i="19"/>
  <c r="C806" i="19"/>
  <c r="F806" i="19" s="1"/>
  <c r="G806" i="19" s="1"/>
  <c r="C675" i="19"/>
  <c r="C573" i="19"/>
  <c r="F573" i="19" s="1"/>
  <c r="G573" i="19" s="1"/>
  <c r="D476" i="19"/>
  <c r="D549" i="19"/>
  <c r="D781" i="19"/>
  <c r="C809" i="19"/>
  <c r="F809" i="19" s="1"/>
  <c r="G809" i="19" s="1"/>
  <c r="D814" i="19"/>
  <c r="C500" i="19"/>
  <c r="D835" i="19"/>
  <c r="D791" i="19"/>
  <c r="C498" i="19"/>
  <c r="F498" i="19" s="1"/>
  <c r="G498" i="19" s="1"/>
  <c r="C467" i="19"/>
  <c r="D580" i="19"/>
  <c r="C453" i="19"/>
  <c r="C605" i="19"/>
  <c r="D717" i="19"/>
  <c r="D735" i="19"/>
  <c r="C810" i="19"/>
  <c r="F810" i="19" s="1"/>
  <c r="G810" i="19" s="1"/>
  <c r="C741" i="19"/>
  <c r="F741" i="19" s="1"/>
  <c r="G741" i="19" s="1"/>
  <c r="D686" i="19"/>
  <c r="C764" i="19"/>
  <c r="F764" i="19" s="1"/>
  <c r="G764" i="19" s="1"/>
  <c r="D547" i="19"/>
  <c r="C678" i="19"/>
  <c r="D483" i="19"/>
  <c r="C558" i="19"/>
  <c r="D676" i="19"/>
  <c r="D649" i="19"/>
  <c r="C551" i="19"/>
  <c r="C677" i="19"/>
  <c r="D610" i="19"/>
  <c r="D652" i="19"/>
  <c r="D618" i="19"/>
  <c r="C567" i="19"/>
  <c r="C618" i="19"/>
  <c r="C655" i="19"/>
  <c r="C689" i="19"/>
  <c r="D515" i="19"/>
  <c r="C640" i="19"/>
  <c r="C520" i="19"/>
  <c r="D646" i="19"/>
  <c r="C502" i="19"/>
  <c r="F502" i="19" s="1"/>
  <c r="G502" i="19" s="1"/>
  <c r="C786" i="19"/>
  <c r="F786" i="19" s="1"/>
  <c r="G786" i="19" s="1"/>
  <c r="C643" i="19"/>
  <c r="D521" i="19"/>
  <c r="C469" i="19"/>
  <c r="C838" i="19"/>
  <c r="F838" i="19" s="1"/>
  <c r="G838" i="19" s="1"/>
  <c r="D477" i="19"/>
  <c r="D768" i="19"/>
  <c r="D657" i="19"/>
  <c r="D790" i="19"/>
  <c r="C718" i="19"/>
  <c r="C539" i="19"/>
  <c r="D487" i="19"/>
  <c r="D462" i="19"/>
  <c r="C692" i="19"/>
  <c r="C704" i="19"/>
  <c r="D528" i="19"/>
  <c r="C603" i="19"/>
  <c r="D633" i="19"/>
  <c r="C785" i="19"/>
  <c r="F785" i="19" s="1"/>
  <c r="G785" i="19" s="1"/>
  <c r="D700" i="19"/>
  <c r="D535" i="19"/>
  <c r="D705" i="19"/>
  <c r="C535" i="19"/>
  <c r="C788" i="19"/>
  <c r="F788" i="19" s="1"/>
  <c r="G788" i="19" s="1"/>
  <c r="D623" i="19"/>
  <c r="D576" i="19"/>
  <c r="C767" i="19"/>
  <c r="F767" i="19" s="1"/>
  <c r="G767" i="19" s="1"/>
  <c r="C650" i="19"/>
  <c r="D845" i="19"/>
  <c r="C715" i="19"/>
  <c r="D544" i="19"/>
  <c r="C716" i="19"/>
  <c r="C450" i="19"/>
  <c r="C779" i="19"/>
  <c r="F779" i="19" s="1"/>
  <c r="G779" i="19" s="1"/>
  <c r="C559" i="19"/>
  <c r="D494" i="19"/>
  <c r="C696" i="19"/>
  <c r="D516" i="19"/>
  <c r="D819" i="19"/>
  <c r="C697" i="19"/>
  <c r="C846" i="19"/>
  <c r="F846" i="19" s="1"/>
  <c r="G846" i="19" s="1"/>
  <c r="C754" i="19"/>
  <c r="F754" i="19" s="1"/>
  <c r="G754" i="19" s="1"/>
  <c r="C666" i="19"/>
  <c r="D465" i="19"/>
  <c r="D496" i="19"/>
  <c r="C494" i="19"/>
  <c r="C778" i="19"/>
  <c r="F778" i="19" s="1"/>
  <c r="G778" i="19" s="1"/>
  <c r="D537" i="19"/>
  <c r="D832" i="19"/>
  <c r="C572" i="19"/>
  <c r="C710" i="19"/>
  <c r="C818" i="19"/>
  <c r="F818" i="19" s="1"/>
  <c r="G818" i="19" s="1"/>
  <c r="D495" i="19"/>
  <c r="C503" i="19"/>
  <c r="F503" i="19" s="1"/>
  <c r="G503" i="19" s="1"/>
  <c r="C780" i="19"/>
  <c r="F780" i="19" s="1"/>
  <c r="G780" i="19" s="1"/>
  <c r="C585" i="19"/>
  <c r="D765" i="19"/>
  <c r="C805" i="19"/>
  <c r="F805" i="19" s="1"/>
  <c r="G805" i="19" s="1"/>
  <c r="D798" i="19"/>
  <c r="D562" i="19"/>
  <c r="D545" i="19"/>
  <c r="C542" i="19"/>
  <c r="F542" i="19" s="1"/>
  <c r="G542" i="19" s="1"/>
  <c r="C826" i="19"/>
  <c r="F826" i="19" s="1"/>
  <c r="G826" i="19" s="1"/>
  <c r="C478" i="19"/>
  <c r="C456" i="19"/>
  <c r="D640" i="19"/>
  <c r="C507" i="19"/>
  <c r="C477" i="19"/>
  <c r="D692" i="19"/>
  <c r="D612" i="19"/>
  <c r="D656" i="19"/>
  <c r="D628" i="19"/>
  <c r="C555" i="19"/>
  <c r="D807" i="19"/>
  <c r="C547" i="19"/>
  <c r="C628" i="19"/>
  <c r="C492" i="19"/>
  <c r="D724" i="19"/>
  <c r="D731" i="19"/>
  <c r="C446" i="19"/>
  <c r="D507" i="19"/>
  <c r="D624" i="19"/>
  <c r="C747" i="19"/>
  <c r="F747" i="19" s="1"/>
  <c r="G747" i="19" s="1"/>
  <c r="C751" i="19"/>
  <c r="F751" i="19" s="1"/>
  <c r="G751" i="19" s="1"/>
  <c r="D551" i="19"/>
  <c r="C783" i="19"/>
  <c r="F783" i="19" s="1"/>
  <c r="G783" i="19" s="1"/>
  <c r="D601" i="19"/>
  <c r="D486" i="19"/>
  <c r="D518" i="19"/>
  <c r="C635" i="19"/>
  <c r="D484" i="19"/>
  <c r="C438" i="19"/>
  <c r="D678" i="19"/>
  <c r="D559" i="19"/>
  <c r="C548" i="19"/>
  <c r="D565" i="19"/>
  <c r="C660" i="19"/>
  <c r="D454" i="19"/>
  <c r="C812" i="19"/>
  <c r="F812" i="19" s="1"/>
  <c r="G812" i="19" s="1"/>
  <c r="D481" i="19"/>
  <c r="D839" i="19"/>
  <c r="C782" i="19"/>
  <c r="F782" i="19" s="1"/>
  <c r="G782" i="19" s="1"/>
  <c r="D843" i="19"/>
  <c r="D778" i="19"/>
  <c r="D773" i="19"/>
  <c r="C719" i="19"/>
  <c r="C690" i="19"/>
  <c r="C598" i="19"/>
  <c r="C620" i="19"/>
  <c r="C615" i="19"/>
  <c r="F615" i="19" s="1"/>
  <c r="G615" i="19" s="1"/>
  <c r="C724" i="19"/>
  <c r="C673" i="19"/>
  <c r="D525" i="19"/>
  <c r="C669" i="19"/>
  <c r="C725" i="19"/>
  <c r="C699" i="19"/>
  <c r="D504" i="19"/>
  <c r="D740" i="19"/>
  <c r="D497" i="19"/>
  <c r="D581" i="19"/>
  <c r="D450" i="19"/>
  <c r="D539" i="19"/>
  <c r="C546" i="19"/>
  <c r="C773" i="19"/>
  <c r="F773" i="19" s="1"/>
  <c r="G773" i="19" s="1"/>
  <c r="D785" i="19"/>
  <c r="D752" i="19"/>
  <c r="C760" i="19"/>
  <c r="F760" i="19" s="1"/>
  <c r="G760" i="19" s="1"/>
  <c r="D524" i="19"/>
  <c r="C829" i="19"/>
  <c r="F829" i="19" s="1"/>
  <c r="G829" i="19" s="1"/>
  <c r="D566" i="19"/>
  <c r="C487" i="19"/>
  <c r="C844" i="19"/>
  <c r="F844" i="19" s="1"/>
  <c r="G844" i="19" s="1"/>
  <c r="D520" i="19"/>
  <c r="D742" i="19"/>
  <c r="C769" i="19"/>
  <c r="F769" i="19" s="1"/>
  <c r="G769" i="19" s="1"/>
  <c r="D629" i="19"/>
  <c r="C612" i="19"/>
  <c r="D622" i="19"/>
  <c r="D597" i="19"/>
  <c r="C658" i="19"/>
  <c r="D519" i="19"/>
  <c r="D569" i="19"/>
  <c r="C707" i="19"/>
  <c r="C505" i="19"/>
  <c r="D738" i="19"/>
  <c r="E435" i="19"/>
  <c r="D681" i="19"/>
  <c r="C527" i="19"/>
  <c r="D511" i="19"/>
  <c r="D523" i="19"/>
  <c r="C627" i="19"/>
  <c r="D769" i="19"/>
  <c r="C613" i="19"/>
  <c r="C479" i="19"/>
  <c r="F479" i="19" s="1"/>
  <c r="G479" i="19" s="1"/>
  <c r="C730" i="19"/>
  <c r="D669" i="19"/>
  <c r="D716" i="19"/>
  <c r="C757" i="19"/>
  <c r="F757" i="19" s="1"/>
  <c r="G757" i="19" s="1"/>
  <c r="C679" i="19"/>
  <c r="C639" i="19"/>
  <c r="D741" i="19"/>
  <c r="C656" i="19"/>
  <c r="D645" i="19"/>
  <c r="D728" i="19"/>
  <c r="D852" i="19"/>
  <c r="C484" i="19"/>
  <c r="C497" i="19"/>
  <c r="F497" i="19" s="1"/>
  <c r="G497" i="19" s="1"/>
  <c r="D762" i="19"/>
  <c r="C777" i="19"/>
  <c r="F777" i="19" s="1"/>
  <c r="G777" i="19" s="1"/>
  <c r="D488" i="19"/>
  <c r="D688" i="19"/>
  <c r="C832" i="19"/>
  <c r="F832" i="19" s="1"/>
  <c r="G832" i="19" s="1"/>
  <c r="D730" i="19"/>
  <c r="D439" i="19"/>
  <c r="C564" i="19"/>
  <c r="C624" i="19"/>
  <c r="C485" i="19"/>
  <c r="D522" i="19"/>
  <c r="D739" i="19"/>
  <c r="C532" i="19"/>
  <c r="D556" i="19"/>
  <c r="D578" i="19"/>
  <c r="D792" i="19"/>
  <c r="D672" i="19"/>
  <c r="D709" i="19"/>
  <c r="C592" i="19"/>
  <c r="C825" i="19"/>
  <c r="F825" i="19" s="1"/>
  <c r="G825" i="19" s="1"/>
  <c r="C523" i="19"/>
  <c r="D764" i="19"/>
  <c r="D729" i="19"/>
  <c r="D626" i="19"/>
  <c r="D558" i="19"/>
  <c r="C787" i="19"/>
  <c r="F787" i="19" s="1"/>
  <c r="G787" i="19" s="1"/>
  <c r="C687" i="19"/>
  <c r="F687" i="19" s="1"/>
  <c r="G687" i="19" s="1"/>
  <c r="C587" i="19"/>
  <c r="C800" i="19"/>
  <c r="F800" i="19" s="1"/>
  <c r="G800" i="19" s="1"/>
  <c r="C611" i="19"/>
  <c r="C654" i="19"/>
  <c r="D605" i="19"/>
  <c r="D661" i="19"/>
  <c r="D766" i="19"/>
  <c r="D602" i="19"/>
  <c r="C770" i="19"/>
  <c r="F770" i="19" s="1"/>
  <c r="G770" i="19" s="1"/>
  <c r="D531" i="19"/>
  <c r="C688" i="19"/>
  <c r="C538" i="19"/>
  <c r="D783" i="19"/>
  <c r="C731" i="19"/>
  <c r="C799" i="19"/>
  <c r="F799" i="19" s="1"/>
  <c r="G799" i="19" s="1"/>
  <c r="C472" i="19"/>
  <c r="F472" i="19" s="1"/>
  <c r="G472" i="19" s="1"/>
  <c r="C694" i="19"/>
  <c r="D707" i="19"/>
  <c r="D666" i="19"/>
  <c r="D442" i="19"/>
  <c r="C596" i="19"/>
  <c r="D447" i="19"/>
  <c r="C491" i="19"/>
  <c r="D804" i="19"/>
  <c r="D514" i="19"/>
  <c r="C488" i="19"/>
  <c r="C745" i="19"/>
  <c r="F745" i="19" s="1"/>
  <c r="G745" i="19" s="1"/>
  <c r="C748" i="19"/>
  <c r="F748" i="19" s="1"/>
  <c r="G748" i="19" s="1"/>
  <c r="D655" i="19"/>
  <c r="C836" i="19"/>
  <c r="F836" i="19" s="1"/>
  <c r="G836" i="19" s="1"/>
  <c r="D584" i="19"/>
  <c r="D699" i="19"/>
  <c r="C506" i="19"/>
  <c r="D596" i="19"/>
  <c r="C772" i="19"/>
  <c r="F772" i="19" s="1"/>
  <c r="G772" i="19" s="1"/>
  <c r="C729" i="19"/>
  <c r="F729" i="19" s="1"/>
  <c r="G729" i="19" s="1"/>
  <c r="D825" i="19"/>
  <c r="C562" i="19"/>
  <c r="D732" i="19"/>
  <c r="D841" i="19"/>
  <c r="C594" i="19"/>
  <c r="D533" i="19"/>
  <c r="D664" i="19"/>
  <c r="C608" i="19"/>
  <c r="C854" i="19"/>
  <c r="F854" i="19" s="1"/>
  <c r="G854" i="19" s="1"/>
  <c r="C765" i="19"/>
  <c r="F765" i="19" s="1"/>
  <c r="G765" i="19" s="1"/>
  <c r="D694" i="19"/>
  <c r="C837" i="19"/>
  <c r="F837" i="19" s="1"/>
  <c r="G837" i="19" s="1"/>
  <c r="D512" i="19"/>
  <c r="C644" i="19"/>
  <c r="F644" i="19" s="1"/>
  <c r="G644" i="19" s="1"/>
  <c r="C436" i="19"/>
  <c r="D853" i="19"/>
  <c r="D755" i="19"/>
  <c r="D779" i="19"/>
  <c r="C736" i="19"/>
  <c r="F736" i="19" s="1"/>
  <c r="G736" i="19" s="1"/>
  <c r="D464" i="19"/>
  <c r="C550" i="19"/>
  <c r="D670" i="19"/>
  <c r="C646" i="19"/>
  <c r="C830" i="19"/>
  <c r="F830" i="19" s="1"/>
  <c r="G830" i="19" s="1"/>
  <c r="D812" i="19"/>
  <c r="D500" i="19"/>
  <c r="C577" i="19"/>
  <c r="F577" i="19" s="1"/>
  <c r="G577" i="19" s="1"/>
  <c r="D448" i="19"/>
  <c r="D437" i="19"/>
  <c r="C588" i="19"/>
  <c r="D647" i="19"/>
  <c r="D586" i="19"/>
  <c r="C681" i="19"/>
  <c r="C755" i="19"/>
  <c r="F755" i="19" s="1"/>
  <c r="G755" i="19" s="1"/>
  <c r="D614" i="19"/>
  <c r="D847" i="19"/>
  <c r="C709" i="19"/>
  <c r="D749" i="19"/>
  <c r="D635" i="19"/>
  <c r="C852" i="19"/>
  <c r="F852" i="19" s="1"/>
  <c r="G852" i="19" s="1"/>
  <c r="D801" i="19"/>
  <c r="D591" i="19"/>
  <c r="C647" i="19"/>
  <c r="C444" i="19"/>
  <c r="D813" i="19"/>
  <c r="D583" i="19"/>
  <c r="C600" i="19"/>
  <c r="C793" i="19"/>
  <c r="F793" i="19" s="1"/>
  <c r="G793" i="19" s="1"/>
  <c r="D546" i="19"/>
  <c r="D585" i="19"/>
  <c r="C831" i="19"/>
  <c r="F831" i="19" s="1"/>
  <c r="G831" i="19" s="1"/>
  <c r="D723" i="19"/>
  <c r="C695" i="19"/>
  <c r="D574" i="19"/>
  <c r="D667" i="19"/>
  <c r="D627" i="19"/>
  <c r="C510" i="19"/>
  <c r="C489" i="19"/>
  <c r="C574" i="19"/>
  <c r="D689" i="19"/>
  <c r="D440" i="19"/>
  <c r="D727" i="19"/>
  <c r="C820" i="19"/>
  <c r="F820" i="19" s="1"/>
  <c r="G820" i="19" s="1"/>
  <c r="D828" i="19"/>
  <c r="D456" i="19"/>
  <c r="C824" i="19"/>
  <c r="F824" i="19" s="1"/>
  <c r="G824" i="19" s="1"/>
  <c r="C565" i="19"/>
  <c r="C468" i="19"/>
  <c r="C528" i="19"/>
  <c r="C839" i="19"/>
  <c r="F839" i="19" s="1"/>
  <c r="G839" i="19" s="1"/>
  <c r="C466" i="19"/>
  <c r="C851" i="19"/>
  <c r="F851" i="19" s="1"/>
  <c r="G851" i="19" s="1"/>
  <c r="D696" i="19"/>
  <c r="C638" i="19"/>
  <c r="C463" i="19"/>
  <c r="C712" i="19"/>
  <c r="D658" i="19"/>
  <c r="D691" i="19"/>
  <c r="D840" i="19"/>
  <c r="C849" i="19"/>
  <c r="F849" i="19" s="1"/>
  <c r="G849" i="19" s="1"/>
  <c r="D683" i="19"/>
  <c r="D834" i="19"/>
  <c r="D568" i="19"/>
  <c r="C845" i="19"/>
  <c r="F845" i="19" s="1"/>
  <c r="G845" i="19" s="1"/>
  <c r="C540" i="19"/>
  <c r="D619" i="19"/>
  <c r="C568" i="19"/>
  <c r="D836" i="19"/>
  <c r="D538" i="19"/>
  <c r="D587" i="19"/>
  <c r="C752" i="19"/>
  <c r="F752" i="19" s="1"/>
  <c r="G752" i="19" s="1"/>
  <c r="D466" i="19"/>
  <c r="D849" i="19"/>
  <c r="D787" i="19"/>
  <c r="D695" i="19"/>
  <c r="C622" i="19"/>
  <c r="C591" i="19"/>
  <c r="E98" i="18"/>
  <c r="E99" i="18"/>
  <c r="E100" i="18"/>
  <c r="E97" i="18"/>
  <c r="G6" i="20"/>
  <c r="H6" i="20" s="1"/>
  <c r="F7" i="20"/>
  <c r="P24" i="33" l="1"/>
  <c r="D17" i="32"/>
  <c r="F16" i="32"/>
  <c r="G16" i="32" s="1"/>
  <c r="S16" i="33"/>
  <c r="R17" i="33"/>
  <c r="S11" i="33"/>
  <c r="Q58" i="33"/>
  <c r="R52" i="33"/>
  <c r="R56" i="33" s="1"/>
  <c r="Q21" i="33"/>
  <c r="Q20" i="33"/>
  <c r="Q22" i="33"/>
  <c r="Q19" i="33"/>
  <c r="Q18" i="33"/>
  <c r="Q23" i="33"/>
  <c r="T50" i="33"/>
  <c r="T54" i="33" s="1"/>
  <c r="R51" i="33"/>
  <c r="R55" i="33" s="1"/>
  <c r="R53" i="33"/>
  <c r="R57" i="33" s="1"/>
  <c r="I13" i="32"/>
  <c r="J13" i="32" s="1"/>
  <c r="E225" i="18"/>
  <c r="F690" i="19"/>
  <c r="G690" i="19" s="1"/>
  <c r="F470" i="19"/>
  <c r="G470" i="19" s="1"/>
  <c r="D6" i="20"/>
  <c r="F492" i="19"/>
  <c r="G492" i="19" s="1"/>
  <c r="F453" i="19"/>
  <c r="G453" i="19" s="1"/>
  <c r="F575" i="19"/>
  <c r="G575" i="19" s="1"/>
  <c r="E15" i="17"/>
  <c r="E16" i="17"/>
  <c r="G12" i="17"/>
  <c r="F712" i="19"/>
  <c r="G712" i="19" s="1"/>
  <c r="F468" i="19"/>
  <c r="G468" i="19" s="1"/>
  <c r="F444" i="19"/>
  <c r="G444" i="19" s="1"/>
  <c r="F592" i="19"/>
  <c r="G592" i="19" s="1"/>
  <c r="F725" i="19"/>
  <c r="G725" i="19" s="1"/>
  <c r="F547" i="19"/>
  <c r="G547" i="19" s="1"/>
  <c r="F684" i="19"/>
  <c r="G684" i="19" s="1"/>
  <c r="F654" i="19"/>
  <c r="G654" i="19" s="1"/>
  <c r="F719" i="19"/>
  <c r="G719" i="19" s="1"/>
  <c r="M15" i="25"/>
  <c r="F463" i="19"/>
  <c r="G463" i="19" s="1"/>
  <c r="F638" i="19"/>
  <c r="G638" i="19" s="1"/>
  <c r="F650" i="19"/>
  <c r="G650" i="19" s="1"/>
  <c r="F527" i="19"/>
  <c r="G527" i="19" s="1"/>
  <c r="F591" i="19"/>
  <c r="G591" i="19" s="1"/>
  <c r="F536" i="19"/>
  <c r="G536" i="19" s="1"/>
  <c r="F529" i="19"/>
  <c r="G529" i="19" s="1"/>
  <c r="F642" i="19"/>
  <c r="G642" i="19" s="1"/>
  <c r="F628" i="19"/>
  <c r="G628" i="19" s="1"/>
  <c r="F528" i="19"/>
  <c r="G528" i="19" s="1"/>
  <c r="F550" i="19"/>
  <c r="G550" i="19" s="1"/>
  <c r="F587" i="19"/>
  <c r="G587" i="19" s="1"/>
  <c r="F657" i="19"/>
  <c r="G657" i="19" s="1"/>
  <c r="F653" i="19"/>
  <c r="G653" i="19" s="1"/>
  <c r="F128" i="18"/>
  <c r="G11" i="17"/>
  <c r="F565" i="19"/>
  <c r="G565" i="19" s="1"/>
  <c r="F491" i="19"/>
  <c r="G491" i="19" s="1"/>
  <c r="F603" i="19"/>
  <c r="G603" i="19" s="1"/>
  <c r="F461" i="19"/>
  <c r="G461" i="19" s="1"/>
  <c r="F688" i="19"/>
  <c r="G688" i="19" s="1"/>
  <c r="F488" i="19"/>
  <c r="G488" i="19" s="1"/>
  <c r="F523" i="19"/>
  <c r="G523" i="19" s="1"/>
  <c r="F532" i="19"/>
  <c r="G532" i="19" s="1"/>
  <c r="F699" i="19"/>
  <c r="G699" i="19" s="1"/>
  <c r="F598" i="19"/>
  <c r="G598" i="19" s="1"/>
  <c r="F477" i="19"/>
  <c r="G477" i="19" s="1"/>
  <c r="F617" i="19"/>
  <c r="G617" i="19" s="1"/>
  <c r="F632" i="19"/>
  <c r="G632" i="19" s="1"/>
  <c r="F560" i="19"/>
  <c r="G560" i="19" s="1"/>
  <c r="F582" i="19"/>
  <c r="G582" i="19" s="1"/>
  <c r="F714" i="19"/>
  <c r="G714" i="19" s="1"/>
  <c r="F553" i="19"/>
  <c r="G553" i="19" s="1"/>
  <c r="F660" i="19"/>
  <c r="G660" i="19" s="1"/>
  <c r="F538" i="19"/>
  <c r="G538" i="19" s="1"/>
  <c r="F484" i="19"/>
  <c r="G484" i="19" s="1"/>
  <c r="F715" i="19"/>
  <c r="G715" i="19" s="1"/>
  <c r="F682" i="19"/>
  <c r="G682" i="19" s="1"/>
  <c r="F455" i="19"/>
  <c r="G455" i="19" s="1"/>
  <c r="F611" i="19"/>
  <c r="G611" i="19" s="1"/>
  <c r="F620" i="19"/>
  <c r="G620" i="19" s="1"/>
  <c r="F646" i="19"/>
  <c r="G646" i="19" s="1"/>
  <c r="F438" i="19"/>
  <c r="G438" i="19" s="1"/>
  <c r="F469" i="19"/>
  <c r="G469" i="19" s="1"/>
  <c r="F543" i="19"/>
  <c r="G543" i="19" s="1"/>
  <c r="F594" i="19"/>
  <c r="G594" i="19" s="1"/>
  <c r="F656" i="19"/>
  <c r="G656" i="19" s="1"/>
  <c r="F718" i="19"/>
  <c r="G718" i="19" s="1"/>
  <c r="F643" i="19"/>
  <c r="G643" i="19" s="1"/>
  <c r="F534" i="19"/>
  <c r="G534" i="19" s="1"/>
  <c r="F501" i="19"/>
  <c r="G501" i="19" s="1"/>
  <c r="E247" i="18"/>
  <c r="F24" i="17" s="1"/>
  <c r="F618" i="19"/>
  <c r="G618" i="19" s="1"/>
  <c r="F554" i="19"/>
  <c r="G554" i="19" s="1"/>
  <c r="F668" i="19"/>
  <c r="G668" i="19" s="1"/>
  <c r="F489" i="19"/>
  <c r="G489" i="19" s="1"/>
  <c r="F478" i="19"/>
  <c r="G478" i="19" s="1"/>
  <c r="F731" i="19"/>
  <c r="G731" i="19" s="1"/>
  <c r="F639" i="19"/>
  <c r="G639" i="19" s="1"/>
  <c r="F505" i="19"/>
  <c r="G505" i="19" s="1"/>
  <c r="F446" i="19"/>
  <c r="G446" i="19" s="1"/>
  <c r="G5" i="17"/>
  <c r="G6" i="17"/>
  <c r="G7" i="17"/>
  <c r="G4" i="17"/>
  <c r="F608" i="19"/>
  <c r="G608" i="19" s="1"/>
  <c r="F692" i="19"/>
  <c r="G692" i="19" s="1"/>
  <c r="F520" i="19"/>
  <c r="G520" i="19" s="1"/>
  <c r="F678" i="19"/>
  <c r="G678" i="19" s="1"/>
  <c r="F605" i="19"/>
  <c r="G605" i="19" s="1"/>
  <c r="F672" i="19"/>
  <c r="G672" i="19" s="1"/>
  <c r="F634" i="19"/>
  <c r="G634" i="19" s="1"/>
  <c r="F568" i="19"/>
  <c r="G568" i="19" s="1"/>
  <c r="F600" i="19"/>
  <c r="G600" i="19" s="1"/>
  <c r="F696" i="19"/>
  <c r="G696" i="19" s="1"/>
  <c r="F486" i="19"/>
  <c r="G486" i="19" s="1"/>
  <c r="F658" i="19"/>
  <c r="G658" i="19" s="1"/>
  <c r="F677" i="19"/>
  <c r="G677" i="19" s="1"/>
  <c r="F667" i="19"/>
  <c r="G667" i="19" s="1"/>
  <c r="F676" i="19"/>
  <c r="G676" i="19" s="1"/>
  <c r="F530" i="19"/>
  <c r="G530" i="19" s="1"/>
  <c r="F665" i="19"/>
  <c r="G665" i="19" s="1"/>
  <c r="F629" i="19"/>
  <c r="G629" i="19" s="1"/>
  <c r="F588" i="19"/>
  <c r="G588" i="19" s="1"/>
  <c r="F709" i="19"/>
  <c r="G709" i="19" s="1"/>
  <c r="F694" i="19"/>
  <c r="G694" i="19" s="1"/>
  <c r="F546" i="19"/>
  <c r="G546" i="19" s="1"/>
  <c r="F507" i="19"/>
  <c r="G507" i="19" s="1"/>
  <c r="F526" i="19"/>
  <c r="G526" i="19" s="1"/>
  <c r="F607" i="19"/>
  <c r="G607" i="19" s="1"/>
  <c r="F674" i="19"/>
  <c r="G674" i="19" s="1"/>
  <c r="F441" i="19"/>
  <c r="G441" i="19" s="1"/>
  <c r="G8" i="17"/>
  <c r="F540" i="19"/>
  <c r="G540" i="19" s="1"/>
  <c r="F174" i="18"/>
  <c r="E436" i="19"/>
  <c r="E437" i="19" s="1"/>
  <c r="E438" i="19" s="1"/>
  <c r="E439" i="19" s="1"/>
  <c r="E440" i="19" s="1"/>
  <c r="E441" i="19" s="1"/>
  <c r="E442" i="19" s="1"/>
  <c r="E443" i="19" s="1"/>
  <c r="E444" i="19" s="1"/>
  <c r="E445" i="19" s="1"/>
  <c r="E446" i="19" s="1"/>
  <c r="E447" i="19" s="1"/>
  <c r="E448" i="19" s="1"/>
  <c r="E449" i="19" s="1"/>
  <c r="E450" i="19" s="1"/>
  <c r="E451" i="19" s="1"/>
  <c r="E452" i="19" s="1"/>
  <c r="E453" i="19" s="1"/>
  <c r="E454" i="19" s="1"/>
  <c r="E455" i="19" s="1"/>
  <c r="E456" i="19" s="1"/>
  <c r="E457" i="19" s="1"/>
  <c r="E458" i="19" s="1"/>
  <c r="E459" i="19" s="1"/>
  <c r="E460" i="19" s="1"/>
  <c r="E461" i="19" s="1"/>
  <c r="E462" i="19" s="1"/>
  <c r="E463" i="19" s="1"/>
  <c r="E464" i="19" s="1"/>
  <c r="E465" i="19" s="1"/>
  <c r="E466" i="19" s="1"/>
  <c r="E467" i="19" s="1"/>
  <c r="E468" i="19" s="1"/>
  <c r="E469" i="19" s="1"/>
  <c r="E470" i="19" s="1"/>
  <c r="E471" i="19" s="1"/>
  <c r="E472" i="19" s="1"/>
  <c r="E473" i="19" s="1"/>
  <c r="E474" i="19" s="1"/>
  <c r="E475" i="19" s="1"/>
  <c r="E476" i="19" s="1"/>
  <c r="E477" i="19" s="1"/>
  <c r="E478" i="19" s="1"/>
  <c r="E479" i="19" s="1"/>
  <c r="E480" i="19" s="1"/>
  <c r="E481" i="19" s="1"/>
  <c r="E482" i="19" s="1"/>
  <c r="E483" i="19" s="1"/>
  <c r="E484" i="19" s="1"/>
  <c r="E485" i="19" s="1"/>
  <c r="E486" i="19" s="1"/>
  <c r="E487" i="19" s="1"/>
  <c r="E488" i="19" s="1"/>
  <c r="E489" i="19" s="1"/>
  <c r="E490" i="19" s="1"/>
  <c r="E491" i="19" s="1"/>
  <c r="E492" i="19" s="1"/>
  <c r="E493" i="19" s="1"/>
  <c r="E494" i="19" s="1"/>
  <c r="E495" i="19" s="1"/>
  <c r="E496" i="19" s="1"/>
  <c r="E497" i="19" s="1"/>
  <c r="E498" i="19" s="1"/>
  <c r="E499" i="19" s="1"/>
  <c r="E500" i="19" s="1"/>
  <c r="E501" i="19" s="1"/>
  <c r="E502" i="19" s="1"/>
  <c r="E503" i="19" s="1"/>
  <c r="E504" i="19" s="1"/>
  <c r="E505" i="19" s="1"/>
  <c r="E506" i="19" s="1"/>
  <c r="E507" i="19" s="1"/>
  <c r="E508" i="19" s="1"/>
  <c r="E509" i="19" s="1"/>
  <c r="E510" i="19" s="1"/>
  <c r="E511" i="19" s="1"/>
  <c r="E512" i="19" s="1"/>
  <c r="E513" i="19" s="1"/>
  <c r="E514" i="19" s="1"/>
  <c r="E515" i="19" s="1"/>
  <c r="E516" i="19" s="1"/>
  <c r="E517" i="19" s="1"/>
  <c r="E518" i="19" s="1"/>
  <c r="E519" i="19" s="1"/>
  <c r="E520" i="19" s="1"/>
  <c r="E521" i="19" s="1"/>
  <c r="E522" i="19" s="1"/>
  <c r="E523" i="19" s="1"/>
  <c r="E524" i="19" s="1"/>
  <c r="E525" i="19" s="1"/>
  <c r="E526" i="19" s="1"/>
  <c r="E527" i="19" s="1"/>
  <c r="E528" i="19" s="1"/>
  <c r="E529" i="19" s="1"/>
  <c r="E530" i="19" s="1"/>
  <c r="E531" i="19" s="1"/>
  <c r="E532" i="19" s="1"/>
  <c r="E533" i="19" s="1"/>
  <c r="E534" i="19" s="1"/>
  <c r="E535" i="19" s="1"/>
  <c r="E536" i="19" s="1"/>
  <c r="E537" i="19" s="1"/>
  <c r="E538" i="19" s="1"/>
  <c r="E539" i="19" s="1"/>
  <c r="E540" i="19" s="1"/>
  <c r="E541" i="19" s="1"/>
  <c r="E542" i="19" s="1"/>
  <c r="E543" i="19" s="1"/>
  <c r="E544" i="19" s="1"/>
  <c r="E545" i="19" s="1"/>
  <c r="E546" i="19" s="1"/>
  <c r="E547" i="19" s="1"/>
  <c r="E548" i="19" s="1"/>
  <c r="E549" i="19" s="1"/>
  <c r="E550" i="19" s="1"/>
  <c r="E551" i="19" s="1"/>
  <c r="E552" i="19" s="1"/>
  <c r="E553" i="19" s="1"/>
  <c r="E554" i="19" s="1"/>
  <c r="E555" i="19" s="1"/>
  <c r="E556" i="19" s="1"/>
  <c r="E557" i="19" s="1"/>
  <c r="E558" i="19" s="1"/>
  <c r="E559" i="19" s="1"/>
  <c r="E560" i="19" s="1"/>
  <c r="E561" i="19" s="1"/>
  <c r="E562" i="19" s="1"/>
  <c r="E563" i="19" s="1"/>
  <c r="E564" i="19" s="1"/>
  <c r="E565" i="19" s="1"/>
  <c r="E566" i="19" s="1"/>
  <c r="E567" i="19" s="1"/>
  <c r="E568" i="19" s="1"/>
  <c r="E569" i="19" s="1"/>
  <c r="E570" i="19" s="1"/>
  <c r="E571" i="19" s="1"/>
  <c r="E572" i="19" s="1"/>
  <c r="E573" i="19" s="1"/>
  <c r="E574" i="19" s="1"/>
  <c r="E575" i="19" s="1"/>
  <c r="E576" i="19" s="1"/>
  <c r="E577" i="19" s="1"/>
  <c r="E578" i="19" s="1"/>
  <c r="E579" i="19" s="1"/>
  <c r="E580" i="19" s="1"/>
  <c r="E581" i="19" s="1"/>
  <c r="E582" i="19" s="1"/>
  <c r="E583" i="19" s="1"/>
  <c r="E584" i="19" s="1"/>
  <c r="E585" i="19" s="1"/>
  <c r="E586" i="19" s="1"/>
  <c r="E587" i="19" s="1"/>
  <c r="E588" i="19" s="1"/>
  <c r="E589" i="19" s="1"/>
  <c r="E590" i="19" s="1"/>
  <c r="E591" i="19" s="1"/>
  <c r="E592" i="19" s="1"/>
  <c r="E593" i="19" s="1"/>
  <c r="E594" i="19" s="1"/>
  <c r="E595" i="19" s="1"/>
  <c r="E596" i="19" s="1"/>
  <c r="E597" i="19" s="1"/>
  <c r="E598" i="19" s="1"/>
  <c r="E599" i="19" s="1"/>
  <c r="E600" i="19" s="1"/>
  <c r="E601" i="19" s="1"/>
  <c r="E602" i="19" s="1"/>
  <c r="E603" i="19" s="1"/>
  <c r="E604" i="19" s="1"/>
  <c r="E605" i="19" s="1"/>
  <c r="E606" i="19" s="1"/>
  <c r="E607" i="19" s="1"/>
  <c r="E608" i="19" s="1"/>
  <c r="E609" i="19" s="1"/>
  <c r="E610" i="19" s="1"/>
  <c r="E611" i="19" s="1"/>
  <c r="E612" i="19" s="1"/>
  <c r="E613" i="19" s="1"/>
  <c r="E614" i="19" s="1"/>
  <c r="E615" i="19" s="1"/>
  <c r="E616" i="19" s="1"/>
  <c r="E617" i="19" s="1"/>
  <c r="E618" i="19" s="1"/>
  <c r="E619" i="19" s="1"/>
  <c r="E620" i="19" s="1"/>
  <c r="E621" i="19" s="1"/>
  <c r="E622" i="19" s="1"/>
  <c r="E623" i="19" s="1"/>
  <c r="E624" i="19" s="1"/>
  <c r="E625" i="19" s="1"/>
  <c r="E626" i="19" s="1"/>
  <c r="E627" i="19" s="1"/>
  <c r="E628" i="19" s="1"/>
  <c r="E629" i="19" s="1"/>
  <c r="E630" i="19" s="1"/>
  <c r="E631" i="19" s="1"/>
  <c r="E632" i="19" s="1"/>
  <c r="E633" i="19" s="1"/>
  <c r="E634" i="19" s="1"/>
  <c r="E635" i="19" s="1"/>
  <c r="E636" i="19" s="1"/>
  <c r="E637" i="19" s="1"/>
  <c r="E638" i="19" s="1"/>
  <c r="E639" i="19" s="1"/>
  <c r="E640" i="19" s="1"/>
  <c r="E641" i="19" s="1"/>
  <c r="E642" i="19" s="1"/>
  <c r="E643" i="19" s="1"/>
  <c r="E644" i="19" s="1"/>
  <c r="E645" i="19" s="1"/>
  <c r="E646" i="19" s="1"/>
  <c r="E647" i="19" s="1"/>
  <c r="E648" i="19" s="1"/>
  <c r="E649" i="19" s="1"/>
  <c r="E650" i="19" s="1"/>
  <c r="E651" i="19" s="1"/>
  <c r="E652" i="19" s="1"/>
  <c r="E653" i="19" s="1"/>
  <c r="E654" i="19" s="1"/>
  <c r="E655" i="19" s="1"/>
  <c r="E656" i="19" s="1"/>
  <c r="E657" i="19" s="1"/>
  <c r="E658" i="19" s="1"/>
  <c r="E659" i="19" s="1"/>
  <c r="E660" i="19" s="1"/>
  <c r="E661" i="19" s="1"/>
  <c r="E662" i="19" s="1"/>
  <c r="E663" i="19" s="1"/>
  <c r="E664" i="19" s="1"/>
  <c r="E665" i="19" s="1"/>
  <c r="E666" i="19" s="1"/>
  <c r="E667" i="19" s="1"/>
  <c r="E668" i="19" s="1"/>
  <c r="E669" i="19" s="1"/>
  <c r="E670" i="19" s="1"/>
  <c r="E671" i="19" s="1"/>
  <c r="E672" i="19" s="1"/>
  <c r="E673" i="19" s="1"/>
  <c r="E674" i="19" s="1"/>
  <c r="E675" i="19" s="1"/>
  <c r="E676" i="19" s="1"/>
  <c r="E677" i="19" s="1"/>
  <c r="E678" i="19" s="1"/>
  <c r="E679" i="19" s="1"/>
  <c r="E680" i="19" s="1"/>
  <c r="E681" i="19" s="1"/>
  <c r="E682" i="19" s="1"/>
  <c r="E683" i="19" s="1"/>
  <c r="E684" i="19" s="1"/>
  <c r="E685" i="19" s="1"/>
  <c r="E686" i="19" s="1"/>
  <c r="E687" i="19" s="1"/>
  <c r="E688" i="19" s="1"/>
  <c r="E689" i="19" s="1"/>
  <c r="E690" i="19" s="1"/>
  <c r="E691" i="19" s="1"/>
  <c r="E692" i="19" s="1"/>
  <c r="E693" i="19" s="1"/>
  <c r="E694" i="19" s="1"/>
  <c r="E695" i="19" s="1"/>
  <c r="E696" i="19" s="1"/>
  <c r="E697" i="19" s="1"/>
  <c r="E698" i="19" s="1"/>
  <c r="E699" i="19" s="1"/>
  <c r="E700" i="19" s="1"/>
  <c r="E701" i="19" s="1"/>
  <c r="E702" i="19" s="1"/>
  <c r="E703" i="19" s="1"/>
  <c r="E704" i="19" s="1"/>
  <c r="E705" i="19" s="1"/>
  <c r="E706" i="19" s="1"/>
  <c r="E707" i="19" s="1"/>
  <c r="E708" i="19" s="1"/>
  <c r="E709" i="19" s="1"/>
  <c r="E710" i="19" s="1"/>
  <c r="E711" i="19" s="1"/>
  <c r="E712" i="19" s="1"/>
  <c r="E713" i="19" s="1"/>
  <c r="E714" i="19" s="1"/>
  <c r="E715" i="19" s="1"/>
  <c r="E716" i="19" s="1"/>
  <c r="E717" i="19" s="1"/>
  <c r="E718" i="19" s="1"/>
  <c r="E719" i="19" s="1"/>
  <c r="E720" i="19" s="1"/>
  <c r="E721" i="19" s="1"/>
  <c r="E722" i="19" s="1"/>
  <c r="E723" i="19" s="1"/>
  <c r="E724" i="19" s="1"/>
  <c r="E725" i="19" s="1"/>
  <c r="E726" i="19" s="1"/>
  <c r="E727" i="19" s="1"/>
  <c r="E728" i="19" s="1"/>
  <c r="E729" i="19" s="1"/>
  <c r="E730" i="19" s="1"/>
  <c r="E731" i="19" s="1"/>
  <c r="E732" i="19" s="1"/>
  <c r="E733" i="19" s="1"/>
  <c r="E734" i="19" s="1"/>
  <c r="E735" i="19" s="1"/>
  <c r="F635" i="19"/>
  <c r="G635" i="19" s="1"/>
  <c r="F572" i="19"/>
  <c r="G572" i="19" s="1"/>
  <c r="F655" i="19"/>
  <c r="G655" i="19" s="1"/>
  <c r="F475" i="19"/>
  <c r="G475" i="19" s="1"/>
  <c r="F579" i="19"/>
  <c r="G579" i="19" s="1"/>
  <c r="F516" i="19"/>
  <c r="G516" i="19" s="1"/>
  <c r="F483" i="19"/>
  <c r="G483" i="19" s="1"/>
  <c r="F584" i="19"/>
  <c r="G584" i="19" s="1"/>
  <c r="F706" i="19"/>
  <c r="G706" i="19" s="1"/>
  <c r="F683" i="19"/>
  <c r="G683" i="19" s="1"/>
  <c r="F636" i="19"/>
  <c r="G636" i="19" s="1"/>
  <c r="F511" i="19"/>
  <c r="G511" i="19" s="1"/>
  <c r="F711" i="19"/>
  <c r="G711" i="19" s="1"/>
  <c r="F557" i="19"/>
  <c r="G557" i="19" s="1"/>
  <c r="F733" i="19"/>
  <c r="G733" i="19" s="1"/>
  <c r="F599" i="19"/>
  <c r="G599" i="19" s="1"/>
  <c r="F717" i="19"/>
  <c r="G717" i="19" s="1"/>
  <c r="E176" i="18"/>
  <c r="F176" i="18" s="1"/>
  <c r="G13" i="17"/>
  <c r="F95" i="18"/>
  <c r="G22" i="17"/>
  <c r="G19" i="17"/>
  <c r="E101" i="18"/>
  <c r="F14" i="17" s="1"/>
  <c r="H3" i="17"/>
  <c r="E129" i="18"/>
  <c r="E175" i="18"/>
  <c r="E96" i="18"/>
  <c r="E224" i="18"/>
  <c r="F574" i="19"/>
  <c r="G574" i="19" s="1"/>
  <c r="F647" i="19"/>
  <c r="G647" i="19" s="1"/>
  <c r="F485" i="19"/>
  <c r="G485" i="19" s="1"/>
  <c r="F613" i="19"/>
  <c r="G613" i="19" s="1"/>
  <c r="F612" i="19"/>
  <c r="G612" i="19" s="1"/>
  <c r="F555" i="19"/>
  <c r="G555" i="19" s="1"/>
  <c r="F456" i="19"/>
  <c r="G456" i="19" s="1"/>
  <c r="F450" i="19"/>
  <c r="G450" i="19" s="1"/>
  <c r="F495" i="19"/>
  <c r="G495" i="19" s="1"/>
  <c r="F583" i="19"/>
  <c r="G583" i="19" s="1"/>
  <c r="F661" i="19"/>
  <c r="G661" i="19" s="1"/>
  <c r="F561" i="19"/>
  <c r="G561" i="19" s="1"/>
  <c r="F581" i="19"/>
  <c r="G581" i="19" s="1"/>
  <c r="F626" i="19"/>
  <c r="G626" i="19" s="1"/>
  <c r="F614" i="19"/>
  <c r="G614" i="19" s="1"/>
  <c r="F552" i="19"/>
  <c r="G552" i="19" s="1"/>
  <c r="F720" i="19"/>
  <c r="G720" i="19" s="1"/>
  <c r="F604" i="19"/>
  <c r="G604" i="19" s="1"/>
  <c r="F680" i="19"/>
  <c r="G680" i="19" s="1"/>
  <c r="F670" i="19"/>
  <c r="G670" i="19" s="1"/>
  <c r="F460" i="19"/>
  <c r="G460" i="19" s="1"/>
  <c r="F735" i="19"/>
  <c r="G735" i="19" s="1"/>
  <c r="F701" i="19"/>
  <c r="G701" i="19" s="1"/>
  <c r="F513" i="19"/>
  <c r="G513" i="19" s="1"/>
  <c r="F452" i="19"/>
  <c r="G452" i="19" s="1"/>
  <c r="F100" i="18"/>
  <c r="F97" i="18"/>
  <c r="F98" i="18"/>
  <c r="F99" i="18"/>
  <c r="F708" i="19"/>
  <c r="G708" i="19" s="1"/>
  <c r="F562" i="19"/>
  <c r="G562" i="19" s="1"/>
  <c r="F624" i="19"/>
  <c r="G624" i="19" s="1"/>
  <c r="F673" i="19"/>
  <c r="G673" i="19" s="1"/>
  <c r="F585" i="19"/>
  <c r="G585" i="19" s="1"/>
  <c r="F697" i="19"/>
  <c r="G697" i="19" s="1"/>
  <c r="F716" i="19"/>
  <c r="G716" i="19" s="1"/>
  <c r="F567" i="19"/>
  <c r="G567" i="19" s="1"/>
  <c r="F558" i="19"/>
  <c r="G558" i="19" s="1"/>
  <c r="F675" i="19"/>
  <c r="G675" i="19" s="1"/>
  <c r="F641" i="19"/>
  <c r="G641" i="19" s="1"/>
  <c r="F544" i="19"/>
  <c r="G544" i="19" s="1"/>
  <c r="F458" i="19"/>
  <c r="G458" i="19" s="1"/>
  <c r="F630" i="19"/>
  <c r="G630" i="19" s="1"/>
  <c r="F443" i="19"/>
  <c r="G443" i="19" s="1"/>
  <c r="F734" i="19"/>
  <c r="G734" i="19" s="1"/>
  <c r="F648" i="19"/>
  <c r="G648" i="19" s="1"/>
  <c r="F437" i="19"/>
  <c r="G437" i="19" s="1"/>
  <c r="F508" i="19"/>
  <c r="G508" i="19" s="1"/>
  <c r="F509" i="19"/>
  <c r="G509" i="19" s="1"/>
  <c r="F659" i="19"/>
  <c r="G659" i="19" s="1"/>
  <c r="F474" i="19"/>
  <c r="G474" i="19" s="1"/>
  <c r="F651" i="19"/>
  <c r="G651" i="19" s="1"/>
  <c r="F480" i="19"/>
  <c r="G480" i="19" s="1"/>
  <c r="F454" i="19"/>
  <c r="G454" i="19" s="1"/>
  <c r="F549" i="19"/>
  <c r="G549" i="19" s="1"/>
  <c r="F459" i="19"/>
  <c r="G459" i="19" s="1"/>
  <c r="F471" i="19"/>
  <c r="G471" i="19" s="1"/>
  <c r="F703" i="19"/>
  <c r="G703" i="19" s="1"/>
  <c r="F593" i="19"/>
  <c r="G593" i="19" s="1"/>
  <c r="F590" i="19"/>
  <c r="G590" i="19" s="1"/>
  <c r="F531" i="19"/>
  <c r="G531" i="19" s="1"/>
  <c r="F698" i="19"/>
  <c r="G698" i="19" s="1"/>
  <c r="F595" i="19"/>
  <c r="G595" i="19" s="1"/>
  <c r="F541" i="19"/>
  <c r="G541" i="19" s="1"/>
  <c r="F131" i="18"/>
  <c r="F130" i="18"/>
  <c r="F619" i="19"/>
  <c r="G619" i="19" s="1"/>
  <c r="F700" i="19"/>
  <c r="G700" i="19" s="1"/>
  <c r="I2" i="17"/>
  <c r="G244" i="18"/>
  <c r="G94" i="18"/>
  <c r="G173" i="18"/>
  <c r="G127" i="18"/>
  <c r="G222" i="18"/>
  <c r="B8" i="20"/>
  <c r="C7" i="20"/>
  <c r="D7" i="20" s="1"/>
  <c r="F8" i="20"/>
  <c r="G7" i="20"/>
  <c r="H7" i="20" s="1"/>
  <c r="F510" i="19"/>
  <c r="G510" i="19" s="1"/>
  <c r="F681" i="19"/>
  <c r="G681" i="19" s="1"/>
  <c r="F596" i="19"/>
  <c r="G596" i="19" s="1"/>
  <c r="F564" i="19"/>
  <c r="G564" i="19" s="1"/>
  <c r="F679" i="19"/>
  <c r="G679" i="19" s="1"/>
  <c r="F627" i="19"/>
  <c r="G627" i="19" s="1"/>
  <c r="F707" i="19"/>
  <c r="G707" i="19" s="1"/>
  <c r="F724" i="19"/>
  <c r="G724" i="19" s="1"/>
  <c r="F548" i="19"/>
  <c r="G548" i="19" s="1"/>
  <c r="F535" i="19"/>
  <c r="G535" i="19" s="1"/>
  <c r="F704" i="19"/>
  <c r="G704" i="19" s="1"/>
  <c r="F500" i="19"/>
  <c r="G500" i="19" s="1"/>
  <c r="F609" i="19"/>
  <c r="G609" i="19" s="1"/>
  <c r="F493" i="19"/>
  <c r="G493" i="19" s="1"/>
  <c r="F519" i="19"/>
  <c r="G519" i="19" s="1"/>
  <c r="F610" i="19"/>
  <c r="G610" i="19" s="1"/>
  <c r="F496" i="19"/>
  <c r="G496" i="19" s="1"/>
  <c r="F693" i="19"/>
  <c r="G693" i="19" s="1"/>
  <c r="F439" i="19"/>
  <c r="G439" i="19" s="1"/>
  <c r="F522" i="19"/>
  <c r="G522" i="19" s="1"/>
  <c r="F462" i="19"/>
  <c r="G462" i="19" s="1"/>
  <c r="F578" i="19"/>
  <c r="G578" i="19" s="1"/>
  <c r="F685" i="19"/>
  <c r="G685" i="19" s="1"/>
  <c r="F447" i="19"/>
  <c r="G447" i="19" s="1"/>
  <c r="F524" i="19"/>
  <c r="G524" i="19" s="1"/>
  <c r="F732" i="19"/>
  <c r="G732" i="19" s="1"/>
  <c r="F490" i="19"/>
  <c r="G490" i="19" s="1"/>
  <c r="F571" i="19"/>
  <c r="G571" i="19" s="1"/>
  <c r="F589" i="19"/>
  <c r="G589" i="19" s="1"/>
  <c r="F662" i="19"/>
  <c r="G662" i="19" s="1"/>
  <c r="F722" i="19"/>
  <c r="G722" i="19" s="1"/>
  <c r="F465" i="19"/>
  <c r="G465" i="19" s="1"/>
  <c r="F702" i="19"/>
  <c r="G702" i="19" s="1"/>
  <c r="O7" i="20"/>
  <c r="P7" i="20" s="1"/>
  <c r="N8" i="20"/>
  <c r="F225" i="18"/>
  <c r="F669" i="19"/>
  <c r="G669" i="19" s="1"/>
  <c r="F622" i="19"/>
  <c r="G622" i="19" s="1"/>
  <c r="F494" i="19"/>
  <c r="G494" i="19" s="1"/>
  <c r="F586" i="19"/>
  <c r="G586" i="19" s="1"/>
  <c r="F442" i="19"/>
  <c r="G442" i="19" s="1"/>
  <c r="F556" i="19"/>
  <c r="G556" i="19" s="1"/>
  <c r="F521" i="19"/>
  <c r="G521" i="19" s="1"/>
  <c r="F625" i="19"/>
  <c r="G625" i="19" s="1"/>
  <c r="F576" i="19"/>
  <c r="G576" i="19" s="1"/>
  <c r="F713" i="19"/>
  <c r="G713" i="19" s="1"/>
  <c r="F606" i="19"/>
  <c r="G606" i="19" s="1"/>
  <c r="F671" i="19"/>
  <c r="G671" i="19" s="1"/>
  <c r="F451" i="19"/>
  <c r="G451" i="19" s="1"/>
  <c r="F686" i="19"/>
  <c r="G686" i="19" s="1"/>
  <c r="F566" i="19"/>
  <c r="G566" i="19" s="1"/>
  <c r="F466" i="19"/>
  <c r="G466" i="19" s="1"/>
  <c r="E432" i="19"/>
  <c r="F432" i="19" s="1"/>
  <c r="AB118" i="18" s="1"/>
  <c r="F436" i="19"/>
  <c r="G436" i="19" s="1"/>
  <c r="F640" i="19"/>
  <c r="G640" i="19" s="1"/>
  <c r="F569" i="19"/>
  <c r="G569" i="19" s="1"/>
  <c r="F597" i="19"/>
  <c r="G597" i="19" s="1"/>
  <c r="F504" i="19"/>
  <c r="G504" i="19" s="1"/>
  <c r="F476" i="19"/>
  <c r="G476" i="19" s="1"/>
  <c r="F649" i="19"/>
  <c r="G649" i="19" s="1"/>
  <c r="F518" i="19"/>
  <c r="G518" i="19" s="1"/>
  <c r="F449" i="19"/>
  <c r="G449" i="19" s="1"/>
  <c r="F601" i="19"/>
  <c r="G601" i="19" s="1"/>
  <c r="F525" i="19"/>
  <c r="G525" i="19" s="1"/>
  <c r="F723" i="19"/>
  <c r="G723" i="19" s="1"/>
  <c r="F580" i="19"/>
  <c r="G580" i="19" s="1"/>
  <c r="F533" i="19"/>
  <c r="G533" i="19" s="1"/>
  <c r="F514" i="19"/>
  <c r="G514" i="19" s="1"/>
  <c r="F652" i="19"/>
  <c r="G652" i="19" s="1"/>
  <c r="F721" i="19"/>
  <c r="G721" i="19" s="1"/>
  <c r="E132" i="18"/>
  <c r="F20" i="17" s="1"/>
  <c r="F178" i="18"/>
  <c r="F179" i="18"/>
  <c r="F177" i="18"/>
  <c r="K7" i="20"/>
  <c r="L7" i="20" s="1"/>
  <c r="J8" i="20"/>
  <c r="F728" i="19"/>
  <c r="G728" i="19" s="1"/>
  <c r="F727" i="19"/>
  <c r="G727" i="19" s="1"/>
  <c r="F517" i="19"/>
  <c r="G517" i="19" s="1"/>
  <c r="F663" i="19"/>
  <c r="G663" i="19" s="1"/>
  <c r="F481" i="19"/>
  <c r="G481" i="19" s="1"/>
  <c r="F440" i="19"/>
  <c r="G440" i="19" s="1"/>
  <c r="F464" i="19"/>
  <c r="G464" i="19" s="1"/>
  <c r="F602" i="19"/>
  <c r="G602" i="19" s="1"/>
  <c r="F637" i="19"/>
  <c r="G637" i="19" s="1"/>
  <c r="F691" i="19"/>
  <c r="G691" i="19" s="1"/>
  <c r="F631" i="19"/>
  <c r="G631" i="19" s="1"/>
  <c r="F695" i="19"/>
  <c r="G695" i="19" s="1"/>
  <c r="F506" i="19"/>
  <c r="G506" i="19" s="1"/>
  <c r="F730" i="19"/>
  <c r="G730" i="19" s="1"/>
  <c r="F487" i="19"/>
  <c r="G487" i="19" s="1"/>
  <c r="F710" i="19"/>
  <c r="G710" i="19" s="1"/>
  <c r="F666" i="19"/>
  <c r="G666" i="19" s="1"/>
  <c r="F559" i="19"/>
  <c r="G559" i="19" s="1"/>
  <c r="F539" i="19"/>
  <c r="G539" i="19" s="1"/>
  <c r="F689" i="19"/>
  <c r="G689" i="19" s="1"/>
  <c r="F551" i="19"/>
  <c r="G551" i="19" s="1"/>
  <c r="F467" i="19"/>
  <c r="G467" i="19" s="1"/>
  <c r="F726" i="19"/>
  <c r="G726" i="19" s="1"/>
  <c r="F645" i="19"/>
  <c r="G645" i="19" s="1"/>
  <c r="F512" i="19"/>
  <c r="G512" i="19" s="1"/>
  <c r="F633" i="19"/>
  <c r="G633" i="19" s="1"/>
  <c r="F705" i="19"/>
  <c r="G705" i="19" s="1"/>
  <c r="F473" i="19"/>
  <c r="G473" i="19" s="1"/>
  <c r="F445" i="19"/>
  <c r="G445" i="19" s="1"/>
  <c r="F515" i="19"/>
  <c r="G515" i="19" s="1"/>
  <c r="F623" i="19"/>
  <c r="G623" i="19" s="1"/>
  <c r="F499" i="19"/>
  <c r="G499" i="19" s="1"/>
  <c r="F664" i="19"/>
  <c r="G664" i="19" s="1"/>
  <c r="F537" i="19"/>
  <c r="G537" i="19" s="1"/>
  <c r="F448" i="19"/>
  <c r="G448" i="19" s="1"/>
  <c r="F563" i="19"/>
  <c r="G563" i="19" s="1"/>
  <c r="F545" i="19"/>
  <c r="G545" i="19" s="1"/>
  <c r="F246" i="18"/>
  <c r="F245" i="18"/>
  <c r="Q24" i="33" l="1"/>
  <c r="D18" i="32"/>
  <c r="F17" i="32"/>
  <c r="G17" i="32" s="1"/>
  <c r="U50" i="33"/>
  <c r="U54" i="33" s="1"/>
  <c r="T11" i="33"/>
  <c r="S17" i="33"/>
  <c r="R23" i="33"/>
  <c r="R22" i="33"/>
  <c r="R19" i="33"/>
  <c r="R18" i="33"/>
  <c r="R21" i="33"/>
  <c r="R20" i="33"/>
  <c r="S51" i="33"/>
  <c r="S55" i="33" s="1"/>
  <c r="S52" i="33"/>
  <c r="S56" i="33" s="1"/>
  <c r="T16" i="33"/>
  <c r="S53" i="33"/>
  <c r="S57" i="33" s="1"/>
  <c r="R58" i="33"/>
  <c r="I14" i="32"/>
  <c r="J14" i="32" s="1"/>
  <c r="H12" i="17"/>
  <c r="E10" i="17"/>
  <c r="D34" i="17"/>
  <c r="M16" i="25"/>
  <c r="H11" i="17"/>
  <c r="G178" i="18"/>
  <c r="H7" i="17"/>
  <c r="F132" i="18"/>
  <c r="G20" i="17" s="1"/>
  <c r="H5" i="17"/>
  <c r="H6" i="17"/>
  <c r="H4" i="17"/>
  <c r="H8" i="17"/>
  <c r="E180" i="18"/>
  <c r="F21" i="17" s="1"/>
  <c r="G223" i="18"/>
  <c r="G225" i="18" s="1"/>
  <c r="H19" i="17"/>
  <c r="H13" i="17"/>
  <c r="H22" i="17"/>
  <c r="G128" i="18"/>
  <c r="I3" i="17"/>
  <c r="G174" i="18"/>
  <c r="G95" i="18"/>
  <c r="F224" i="18"/>
  <c r="F96" i="18"/>
  <c r="F129" i="18"/>
  <c r="F175" i="18"/>
  <c r="B860" i="19"/>
  <c r="E736" i="19"/>
  <c r="E737" i="19" s="1"/>
  <c r="E738" i="19" s="1"/>
  <c r="E739" i="19" s="1"/>
  <c r="E740" i="19" s="1"/>
  <c r="E741" i="19" s="1"/>
  <c r="E742" i="19" s="1"/>
  <c r="E743" i="19" s="1"/>
  <c r="E744" i="19" s="1"/>
  <c r="E745" i="19" s="1"/>
  <c r="E746" i="19" s="1"/>
  <c r="E747" i="19" s="1"/>
  <c r="E748" i="19" s="1"/>
  <c r="E749" i="19" s="1"/>
  <c r="E750" i="19" s="1"/>
  <c r="E751" i="19" s="1"/>
  <c r="E752" i="19" s="1"/>
  <c r="E753" i="19" s="1"/>
  <c r="E754" i="19" s="1"/>
  <c r="E755" i="19" s="1"/>
  <c r="E756" i="19" s="1"/>
  <c r="E757" i="19" s="1"/>
  <c r="E758" i="19" s="1"/>
  <c r="E759" i="19" s="1"/>
  <c r="E760" i="19" s="1"/>
  <c r="E761" i="19" s="1"/>
  <c r="E762" i="19" s="1"/>
  <c r="E763" i="19" s="1"/>
  <c r="E764" i="19" s="1"/>
  <c r="E765" i="19" s="1"/>
  <c r="E766" i="19" s="1"/>
  <c r="E767" i="19" s="1"/>
  <c r="E768" i="19" s="1"/>
  <c r="E769" i="19" s="1"/>
  <c r="E770" i="19" s="1"/>
  <c r="E771" i="19" s="1"/>
  <c r="E772" i="19" s="1"/>
  <c r="E773" i="19" s="1"/>
  <c r="E774" i="19" s="1"/>
  <c r="E775" i="19" s="1"/>
  <c r="E776" i="19" s="1"/>
  <c r="E777" i="19" s="1"/>
  <c r="E778" i="19" s="1"/>
  <c r="E779" i="19" s="1"/>
  <c r="E780" i="19" s="1"/>
  <c r="E781" i="19" s="1"/>
  <c r="E782" i="19" s="1"/>
  <c r="E783" i="19" s="1"/>
  <c r="E784" i="19" s="1"/>
  <c r="E785" i="19" s="1"/>
  <c r="E786" i="19" s="1"/>
  <c r="E787" i="19" s="1"/>
  <c r="E788" i="19" s="1"/>
  <c r="E789" i="19" s="1"/>
  <c r="E790" i="19" s="1"/>
  <c r="E791" i="19" s="1"/>
  <c r="E792" i="19" s="1"/>
  <c r="E793" i="19" s="1"/>
  <c r="E794" i="19" s="1"/>
  <c r="E795" i="19" s="1"/>
  <c r="E796" i="19" s="1"/>
  <c r="E797" i="19" s="1"/>
  <c r="E798" i="19" s="1"/>
  <c r="E799" i="19" s="1"/>
  <c r="E800" i="19" s="1"/>
  <c r="E801" i="19" s="1"/>
  <c r="E802" i="19" s="1"/>
  <c r="E803" i="19" s="1"/>
  <c r="E804" i="19" s="1"/>
  <c r="E805" i="19" s="1"/>
  <c r="E806" i="19" s="1"/>
  <c r="E807" i="19" s="1"/>
  <c r="E808" i="19" s="1"/>
  <c r="E809" i="19" s="1"/>
  <c r="E810" i="19" s="1"/>
  <c r="E811" i="19" s="1"/>
  <c r="E812" i="19" s="1"/>
  <c r="E813" i="19" s="1"/>
  <c r="E814" i="19" s="1"/>
  <c r="E815" i="19" s="1"/>
  <c r="E816" i="19" s="1"/>
  <c r="E817" i="19" s="1"/>
  <c r="E818" i="19" s="1"/>
  <c r="E819" i="19" s="1"/>
  <c r="E820" i="19" s="1"/>
  <c r="E821" i="19" s="1"/>
  <c r="E822" i="19" s="1"/>
  <c r="E823" i="19" s="1"/>
  <c r="E824" i="19" s="1"/>
  <c r="E825" i="19" s="1"/>
  <c r="E826" i="19" s="1"/>
  <c r="E827" i="19" s="1"/>
  <c r="E828" i="19" s="1"/>
  <c r="E829" i="19" s="1"/>
  <c r="E830" i="19" s="1"/>
  <c r="E831" i="19" s="1"/>
  <c r="E832" i="19" s="1"/>
  <c r="E833" i="19" s="1"/>
  <c r="E834" i="19" s="1"/>
  <c r="E835" i="19" s="1"/>
  <c r="E836" i="19" s="1"/>
  <c r="E837" i="19" s="1"/>
  <c r="E838" i="19" s="1"/>
  <c r="E839" i="19" s="1"/>
  <c r="E840" i="19" s="1"/>
  <c r="E841" i="19" s="1"/>
  <c r="E842" i="19" s="1"/>
  <c r="E843" i="19" s="1"/>
  <c r="E844" i="19" s="1"/>
  <c r="E845" i="19" s="1"/>
  <c r="E846" i="19" s="1"/>
  <c r="E847" i="19" s="1"/>
  <c r="E848" i="19" s="1"/>
  <c r="E849" i="19" s="1"/>
  <c r="E850" i="19" s="1"/>
  <c r="E851" i="19" s="1"/>
  <c r="E852" i="19" s="1"/>
  <c r="E853" i="19" s="1"/>
  <c r="E854" i="19" s="1"/>
  <c r="E855" i="19" s="1"/>
  <c r="J9" i="20"/>
  <c r="K8" i="20"/>
  <c r="L8" i="20" s="1"/>
  <c r="G179" i="18"/>
  <c r="G177" i="18"/>
  <c r="G176" i="18"/>
  <c r="G8" i="20"/>
  <c r="H8" i="20" s="1"/>
  <c r="F9" i="20"/>
  <c r="G99" i="18"/>
  <c r="G98" i="18"/>
  <c r="G100" i="18"/>
  <c r="G97" i="18"/>
  <c r="F101" i="18"/>
  <c r="G14" i="17" s="1"/>
  <c r="AB123" i="18"/>
  <c r="Z125" i="18" s="1"/>
  <c r="G246" i="18"/>
  <c r="G245" i="18"/>
  <c r="C8" i="20"/>
  <c r="D8" i="20" s="1"/>
  <c r="B9" i="20"/>
  <c r="F180" i="18"/>
  <c r="G21" i="17" s="1"/>
  <c r="N9" i="20"/>
  <c r="O8" i="20"/>
  <c r="P8" i="20" s="1"/>
  <c r="J2" i="17"/>
  <c r="H94" i="18"/>
  <c r="H222" i="18"/>
  <c r="H173" i="18"/>
  <c r="H244" i="18"/>
  <c r="H127" i="18"/>
  <c r="F247" i="18"/>
  <c r="G24" i="17" s="1"/>
  <c r="G131" i="18"/>
  <c r="G130" i="18"/>
  <c r="S58" i="33" l="1"/>
  <c r="R24" i="33"/>
  <c r="D19" i="32"/>
  <c r="F18" i="32"/>
  <c r="G18" i="32" s="1"/>
  <c r="S18" i="33"/>
  <c r="S21" i="33"/>
  <c r="S23" i="33"/>
  <c r="S22" i="33"/>
  <c r="S19" i="33"/>
  <c r="S20" i="33"/>
  <c r="T17" i="33"/>
  <c r="U11" i="33"/>
  <c r="T52" i="33"/>
  <c r="T56" i="33" s="1"/>
  <c r="V50" i="33"/>
  <c r="V54" i="33" s="1"/>
  <c r="T53" i="33"/>
  <c r="T57" i="33" s="1"/>
  <c r="U16" i="33"/>
  <c r="T51" i="33"/>
  <c r="T55" i="33" s="1"/>
  <c r="I15" i="32"/>
  <c r="J15" i="32" s="1"/>
  <c r="I12" i="17"/>
  <c r="I11" i="17"/>
  <c r="H178" i="18"/>
  <c r="G132" i="18"/>
  <c r="H20" i="17" s="1"/>
  <c r="M17" i="25"/>
  <c r="G247" i="18"/>
  <c r="H24" i="17" s="1"/>
  <c r="I5" i="17"/>
  <c r="I4" i="17"/>
  <c r="I6" i="17"/>
  <c r="I8" i="17"/>
  <c r="I7" i="17"/>
  <c r="I13" i="17"/>
  <c r="H223" i="18"/>
  <c r="H225" i="18" s="1"/>
  <c r="J3" i="17"/>
  <c r="I22" i="17"/>
  <c r="I19" i="17"/>
  <c r="H128" i="18"/>
  <c r="H95" i="18"/>
  <c r="H174" i="18"/>
  <c r="G129" i="18"/>
  <c r="G175" i="18"/>
  <c r="G224" i="18"/>
  <c r="G96" i="18"/>
  <c r="H131" i="18"/>
  <c r="H130" i="18"/>
  <c r="H246" i="18"/>
  <c r="H245" i="18"/>
  <c r="K2" i="17"/>
  <c r="I127" i="18"/>
  <c r="I173" i="18"/>
  <c r="I94" i="18"/>
  <c r="I244" i="18"/>
  <c r="I222" i="18"/>
  <c r="H179" i="18"/>
  <c r="H176" i="18"/>
  <c r="H177" i="18"/>
  <c r="F10" i="20"/>
  <c r="G9" i="20"/>
  <c r="H9" i="20" s="1"/>
  <c r="J10" i="20"/>
  <c r="K9" i="20"/>
  <c r="L9" i="20" s="1"/>
  <c r="B10" i="20"/>
  <c r="C9" i="20"/>
  <c r="D9" i="20" s="1"/>
  <c r="H100" i="18"/>
  <c r="H99" i="18"/>
  <c r="H97" i="18"/>
  <c r="H98" i="18"/>
  <c r="G180" i="18"/>
  <c r="H21" i="17" s="1"/>
  <c r="N10" i="20"/>
  <c r="O9" i="20"/>
  <c r="P9" i="20" s="1"/>
  <c r="G101" i="18"/>
  <c r="H14" i="17" s="1"/>
  <c r="D1262" i="19"/>
  <c r="C1103" i="19"/>
  <c r="F1103" i="19" s="1"/>
  <c r="G1103" i="19" s="1"/>
  <c r="D1117" i="19"/>
  <c r="D1283" i="19"/>
  <c r="D1022" i="19"/>
  <c r="C1109" i="19"/>
  <c r="F1109" i="19" s="1"/>
  <c r="G1109" i="19" s="1"/>
  <c r="D1128" i="19"/>
  <c r="D1217" i="19"/>
  <c r="D878" i="19"/>
  <c r="D881" i="19"/>
  <c r="D1108" i="19"/>
  <c r="D1141" i="19"/>
  <c r="D976" i="19"/>
  <c r="D1076" i="19"/>
  <c r="D1007" i="19"/>
  <c r="D944" i="19"/>
  <c r="C910" i="19"/>
  <c r="F910" i="19" s="1"/>
  <c r="G910" i="19" s="1"/>
  <c r="D996" i="19"/>
  <c r="D1155" i="19"/>
  <c r="C949" i="19"/>
  <c r="F949" i="19" s="1"/>
  <c r="G949" i="19" s="1"/>
  <c r="C1125" i="19"/>
  <c r="F1125" i="19" s="1"/>
  <c r="G1125" i="19" s="1"/>
  <c r="D1097" i="19"/>
  <c r="D1181" i="19"/>
  <c r="C906" i="19"/>
  <c r="F906" i="19" s="1"/>
  <c r="G906" i="19" s="1"/>
  <c r="C1093" i="19"/>
  <c r="F1093" i="19" s="1"/>
  <c r="G1093" i="19" s="1"/>
  <c r="D1139" i="19"/>
  <c r="D939" i="19"/>
  <c r="C1117" i="19"/>
  <c r="F1117" i="19" s="1"/>
  <c r="G1117" i="19" s="1"/>
  <c r="C919" i="19"/>
  <c r="F919" i="19" s="1"/>
  <c r="G919" i="19" s="1"/>
  <c r="D1255" i="19"/>
  <c r="C1135" i="19"/>
  <c r="F1135" i="19" s="1"/>
  <c r="G1135" i="19" s="1"/>
  <c r="C1119" i="19"/>
  <c r="F1119" i="19" s="1"/>
  <c r="G1119" i="19" s="1"/>
  <c r="C1089" i="19"/>
  <c r="F1089" i="19" s="1"/>
  <c r="G1089" i="19" s="1"/>
  <c r="D1245" i="19"/>
  <c r="C1085" i="19"/>
  <c r="F1085" i="19" s="1"/>
  <c r="G1085" i="19" s="1"/>
  <c r="D1277" i="19"/>
  <c r="D1143" i="19"/>
  <c r="D1273" i="19"/>
  <c r="D935" i="19"/>
  <c r="D1270" i="19"/>
  <c r="D1186" i="19"/>
  <c r="C1272" i="19"/>
  <c r="F1272" i="19" s="1"/>
  <c r="G1272" i="19" s="1"/>
  <c r="D1170" i="19"/>
  <c r="C1104" i="19"/>
  <c r="F1104" i="19" s="1"/>
  <c r="G1104" i="19" s="1"/>
  <c r="D1018" i="19"/>
  <c r="D1058" i="19"/>
  <c r="C873" i="19"/>
  <c r="F873" i="19" s="1"/>
  <c r="G873" i="19" s="1"/>
  <c r="C1063" i="19"/>
  <c r="F1063" i="19" s="1"/>
  <c r="G1063" i="19" s="1"/>
  <c r="C1068" i="19"/>
  <c r="F1068" i="19" s="1"/>
  <c r="G1068" i="19" s="1"/>
  <c r="D1038" i="19"/>
  <c r="C915" i="19"/>
  <c r="F915" i="19" s="1"/>
  <c r="G915" i="19" s="1"/>
  <c r="C1015" i="19"/>
  <c r="F1015" i="19" s="1"/>
  <c r="G1015" i="19" s="1"/>
  <c r="D1235" i="19"/>
  <c r="C1148" i="19"/>
  <c r="F1148" i="19" s="1"/>
  <c r="G1148" i="19" s="1"/>
  <c r="C1043" i="19"/>
  <c r="F1043" i="19" s="1"/>
  <c r="G1043" i="19" s="1"/>
  <c r="C1236" i="19"/>
  <c r="F1236" i="19" s="1"/>
  <c r="G1236" i="19" s="1"/>
  <c r="D1146" i="19"/>
  <c r="C1010" i="19"/>
  <c r="F1010" i="19" s="1"/>
  <c r="G1010" i="19" s="1"/>
  <c r="C1246" i="19"/>
  <c r="F1246" i="19" s="1"/>
  <c r="G1246" i="19" s="1"/>
  <c r="C902" i="19"/>
  <c r="F902" i="19" s="1"/>
  <c r="G902" i="19" s="1"/>
  <c r="C1136" i="19"/>
  <c r="F1136" i="19" s="1"/>
  <c r="G1136" i="19" s="1"/>
  <c r="D1137" i="19"/>
  <c r="D923" i="19"/>
  <c r="C940" i="19"/>
  <c r="F940" i="19" s="1"/>
  <c r="G940" i="19" s="1"/>
  <c r="C952" i="19"/>
  <c r="F952" i="19" s="1"/>
  <c r="G952" i="19" s="1"/>
  <c r="D1077" i="19"/>
  <c r="C1038" i="19"/>
  <c r="F1038" i="19" s="1"/>
  <c r="G1038" i="19" s="1"/>
  <c r="D1083" i="19"/>
  <c r="C1114" i="19"/>
  <c r="F1114" i="19" s="1"/>
  <c r="G1114" i="19" s="1"/>
  <c r="C1200" i="19"/>
  <c r="F1200" i="19" s="1"/>
  <c r="G1200" i="19" s="1"/>
  <c r="C1009" i="19"/>
  <c r="F1009" i="19" s="1"/>
  <c r="G1009" i="19" s="1"/>
  <c r="C909" i="19"/>
  <c r="F909" i="19" s="1"/>
  <c r="G909" i="19" s="1"/>
  <c r="C1095" i="19"/>
  <c r="F1095" i="19" s="1"/>
  <c r="G1095" i="19" s="1"/>
  <c r="C968" i="19"/>
  <c r="F968" i="19" s="1"/>
  <c r="G968" i="19" s="1"/>
  <c r="C942" i="19"/>
  <c r="F942" i="19" s="1"/>
  <c r="G942" i="19" s="1"/>
  <c r="C1046" i="19"/>
  <c r="F1046" i="19" s="1"/>
  <c r="G1046" i="19" s="1"/>
  <c r="C1161" i="19"/>
  <c r="F1161" i="19" s="1"/>
  <c r="G1161" i="19" s="1"/>
  <c r="D952" i="19"/>
  <c r="D1158" i="19"/>
  <c r="D906" i="19"/>
  <c r="D901" i="19"/>
  <c r="D959" i="19"/>
  <c r="D1238" i="19"/>
  <c r="D1136" i="19"/>
  <c r="D1099" i="19"/>
  <c r="C1189" i="19"/>
  <c r="F1189" i="19" s="1"/>
  <c r="G1189" i="19" s="1"/>
  <c r="D1046" i="19"/>
  <c r="D949" i="19"/>
  <c r="D934" i="19"/>
  <c r="D933" i="19"/>
  <c r="D1012" i="19"/>
  <c r="D1003" i="19"/>
  <c r="D1081" i="19"/>
  <c r="C959" i="19"/>
  <c r="F959" i="19" s="1"/>
  <c r="G959" i="19" s="1"/>
  <c r="C872" i="19"/>
  <c r="F872" i="19" s="1"/>
  <c r="G872" i="19" s="1"/>
  <c r="C1126" i="19"/>
  <c r="F1126" i="19" s="1"/>
  <c r="G1126" i="19" s="1"/>
  <c r="C1076" i="19"/>
  <c r="F1076" i="19" s="1"/>
  <c r="G1076" i="19" s="1"/>
  <c r="D953" i="19"/>
  <c r="C954" i="19"/>
  <c r="F954" i="19" s="1"/>
  <c r="G954" i="19" s="1"/>
  <c r="D1067" i="19"/>
  <c r="C1082" i="19"/>
  <c r="F1082" i="19" s="1"/>
  <c r="G1082" i="19" s="1"/>
  <c r="C1143" i="19"/>
  <c r="F1143" i="19" s="1"/>
  <c r="G1143" i="19" s="1"/>
  <c r="C1190" i="19"/>
  <c r="F1190" i="19" s="1"/>
  <c r="G1190" i="19" s="1"/>
  <c r="C1071" i="19"/>
  <c r="F1071" i="19" s="1"/>
  <c r="G1071" i="19" s="1"/>
  <c r="C927" i="19"/>
  <c r="F927" i="19" s="1"/>
  <c r="G927" i="19" s="1"/>
  <c r="D1154" i="19"/>
  <c r="C925" i="19"/>
  <c r="F925" i="19" s="1"/>
  <c r="G925" i="19" s="1"/>
  <c r="D1173" i="19"/>
  <c r="D1107" i="19"/>
  <c r="C1212" i="19"/>
  <c r="F1212" i="19" s="1"/>
  <c r="G1212" i="19" s="1"/>
  <c r="D1021" i="19"/>
  <c r="D947" i="19"/>
  <c r="D1126" i="19"/>
  <c r="D1085" i="19"/>
  <c r="D1162" i="19"/>
  <c r="C1075" i="19"/>
  <c r="F1075" i="19" s="1"/>
  <c r="G1075" i="19" s="1"/>
  <c r="C1023" i="19"/>
  <c r="F1023" i="19" s="1"/>
  <c r="G1023" i="19" s="1"/>
  <c r="D1013" i="19"/>
  <c r="C1002" i="19"/>
  <c r="F1002" i="19" s="1"/>
  <c r="G1002" i="19" s="1"/>
  <c r="C1277" i="19"/>
  <c r="F1277" i="19" s="1"/>
  <c r="G1277" i="19" s="1"/>
  <c r="C1100" i="19"/>
  <c r="F1100" i="19" s="1"/>
  <c r="G1100" i="19" s="1"/>
  <c r="D1118" i="19"/>
  <c r="D1258" i="19"/>
  <c r="D1167" i="19"/>
  <c r="D1149" i="19"/>
  <c r="D1002" i="19"/>
  <c r="D1198" i="19"/>
  <c r="C914" i="19"/>
  <c r="F914" i="19" s="1"/>
  <c r="G914" i="19" s="1"/>
  <c r="D1103" i="19"/>
  <c r="D907" i="19"/>
  <c r="C1016" i="19"/>
  <c r="F1016" i="19" s="1"/>
  <c r="G1016" i="19" s="1"/>
  <c r="C1083" i="19"/>
  <c r="F1083" i="19" s="1"/>
  <c r="G1083" i="19" s="1"/>
  <c r="C1086" i="19"/>
  <c r="F1086" i="19" s="1"/>
  <c r="G1086" i="19" s="1"/>
  <c r="D1159" i="19"/>
  <c r="C1026" i="19"/>
  <c r="F1026" i="19" s="1"/>
  <c r="G1026" i="19" s="1"/>
  <c r="D1264" i="19"/>
  <c r="D895" i="19"/>
  <c r="D1115" i="19"/>
  <c r="C946" i="19"/>
  <c r="F946" i="19" s="1"/>
  <c r="G946" i="19" s="1"/>
  <c r="D1153" i="19"/>
  <c r="D1187" i="19"/>
  <c r="D1053" i="19"/>
  <c r="D1177" i="19"/>
  <c r="C979" i="19"/>
  <c r="F979" i="19" s="1"/>
  <c r="G979" i="19" s="1"/>
  <c r="D1080" i="19"/>
  <c r="C1253" i="19"/>
  <c r="F1253" i="19" s="1"/>
  <c r="G1253" i="19" s="1"/>
  <c r="C1173" i="19"/>
  <c r="F1173" i="19" s="1"/>
  <c r="G1173" i="19" s="1"/>
  <c r="D969" i="19"/>
  <c r="D1098" i="19"/>
  <c r="C1130" i="19"/>
  <c r="F1130" i="19" s="1"/>
  <c r="G1130" i="19" s="1"/>
  <c r="D876" i="19"/>
  <c r="D1004" i="19"/>
  <c r="C905" i="19"/>
  <c r="F905" i="19" s="1"/>
  <c r="G905" i="19" s="1"/>
  <c r="D1036" i="19"/>
  <c r="D1276" i="19"/>
  <c r="C1260" i="19"/>
  <c r="F1260" i="19" s="1"/>
  <c r="G1260" i="19" s="1"/>
  <c r="D1045" i="19"/>
  <c r="C950" i="19"/>
  <c r="F950" i="19" s="1"/>
  <c r="G950" i="19" s="1"/>
  <c r="D1179" i="19"/>
  <c r="C877" i="19"/>
  <c r="F877" i="19" s="1"/>
  <c r="G877" i="19" s="1"/>
  <c r="C1267" i="19"/>
  <c r="F1267" i="19" s="1"/>
  <c r="G1267" i="19" s="1"/>
  <c r="D938" i="19"/>
  <c r="C1041" i="19"/>
  <c r="F1041" i="19" s="1"/>
  <c r="G1041" i="19" s="1"/>
  <c r="D1172" i="19"/>
  <c r="C1003" i="19"/>
  <c r="F1003" i="19" s="1"/>
  <c r="G1003" i="19" s="1"/>
  <c r="C1155" i="19"/>
  <c r="F1155" i="19" s="1"/>
  <c r="G1155" i="19" s="1"/>
  <c r="C1220" i="19"/>
  <c r="F1220" i="19" s="1"/>
  <c r="G1220" i="19" s="1"/>
  <c r="D941" i="19"/>
  <c r="D1050" i="19"/>
  <c r="C1231" i="19"/>
  <c r="F1231" i="19" s="1"/>
  <c r="G1231" i="19" s="1"/>
  <c r="C1084" i="19"/>
  <c r="F1084" i="19" s="1"/>
  <c r="G1084" i="19" s="1"/>
  <c r="C956" i="19"/>
  <c r="F956" i="19" s="1"/>
  <c r="G956" i="19" s="1"/>
  <c r="C1129" i="19"/>
  <c r="F1129" i="19" s="1"/>
  <c r="G1129" i="19" s="1"/>
  <c r="C929" i="19"/>
  <c r="F929" i="19" s="1"/>
  <c r="G929" i="19" s="1"/>
  <c r="D984" i="19"/>
  <c r="D1057" i="19"/>
  <c r="C1113" i="19"/>
  <c r="F1113" i="19" s="1"/>
  <c r="G1113" i="19" s="1"/>
  <c r="D1197" i="19"/>
  <c r="D900" i="19"/>
  <c r="C1034" i="19"/>
  <c r="F1034" i="19" s="1"/>
  <c r="G1034" i="19" s="1"/>
  <c r="C1264" i="19"/>
  <c r="F1264" i="19" s="1"/>
  <c r="G1264" i="19" s="1"/>
  <c r="C981" i="19"/>
  <c r="F981" i="19" s="1"/>
  <c r="G981" i="19" s="1"/>
  <c r="D1062" i="19"/>
  <c r="C1259" i="19"/>
  <c r="F1259" i="19" s="1"/>
  <c r="G1259" i="19" s="1"/>
  <c r="D994" i="19"/>
  <c r="D1249" i="19"/>
  <c r="C889" i="19"/>
  <c r="F889" i="19" s="1"/>
  <c r="G889" i="19" s="1"/>
  <c r="C1221" i="19"/>
  <c r="F1221" i="19" s="1"/>
  <c r="G1221" i="19" s="1"/>
  <c r="C1206" i="19"/>
  <c r="F1206" i="19" s="1"/>
  <c r="G1206" i="19" s="1"/>
  <c r="C918" i="19"/>
  <c r="F918" i="19" s="1"/>
  <c r="G918" i="19" s="1"/>
  <c r="C985" i="19"/>
  <c r="F985" i="19" s="1"/>
  <c r="G985" i="19" s="1"/>
  <c r="C1257" i="19"/>
  <c r="F1257" i="19" s="1"/>
  <c r="G1257" i="19" s="1"/>
  <c r="D1072" i="19"/>
  <c r="D871" i="19"/>
  <c r="D1242" i="19"/>
  <c r="C1094" i="19"/>
  <c r="F1094" i="19" s="1"/>
  <c r="G1094" i="19" s="1"/>
  <c r="D968" i="19"/>
  <c r="D1121" i="19"/>
  <c r="D1040" i="19"/>
  <c r="D1105" i="19"/>
  <c r="C911" i="19"/>
  <c r="F911" i="19" s="1"/>
  <c r="G911" i="19" s="1"/>
  <c r="D988" i="19"/>
  <c r="D1188" i="19"/>
  <c r="D1215" i="19"/>
  <c r="D1133" i="19"/>
  <c r="C1037" i="19"/>
  <c r="F1037" i="19" s="1"/>
  <c r="G1037" i="19" s="1"/>
  <c r="D1015" i="19"/>
  <c r="C1050" i="19"/>
  <c r="F1050" i="19" s="1"/>
  <c r="G1050" i="19" s="1"/>
  <c r="C1251" i="19"/>
  <c r="F1251" i="19" s="1"/>
  <c r="G1251" i="19" s="1"/>
  <c r="C1195" i="19"/>
  <c r="F1195" i="19" s="1"/>
  <c r="G1195" i="19" s="1"/>
  <c r="D1275" i="19"/>
  <c r="D925" i="19"/>
  <c r="D866" i="19"/>
  <c r="D1106" i="19"/>
  <c r="D1039" i="19"/>
  <c r="C1115" i="19"/>
  <c r="F1115" i="19" s="1"/>
  <c r="G1115" i="19" s="1"/>
  <c r="C926" i="19"/>
  <c r="F926" i="19" s="1"/>
  <c r="G926" i="19" s="1"/>
  <c r="C958" i="19"/>
  <c r="F958" i="19" s="1"/>
  <c r="G958" i="19" s="1"/>
  <c r="C1077" i="19"/>
  <c r="F1077" i="19" s="1"/>
  <c r="G1077" i="19" s="1"/>
  <c r="C934" i="19"/>
  <c r="F934" i="19" s="1"/>
  <c r="G934" i="19" s="1"/>
  <c r="D1203" i="19"/>
  <c r="D1052" i="19"/>
  <c r="C964" i="19"/>
  <c r="F964" i="19" s="1"/>
  <c r="G964" i="19" s="1"/>
  <c r="D1239" i="19"/>
  <c r="C1021" i="19"/>
  <c r="F1021" i="19" s="1"/>
  <c r="G1021" i="19" s="1"/>
  <c r="C878" i="19"/>
  <c r="F878" i="19" s="1"/>
  <c r="G878" i="19" s="1"/>
  <c r="C1237" i="19"/>
  <c r="F1237" i="19" s="1"/>
  <c r="G1237" i="19" s="1"/>
  <c r="C1058" i="19"/>
  <c r="F1058" i="19" s="1"/>
  <c r="G1058" i="19" s="1"/>
  <c r="C1254" i="19"/>
  <c r="F1254" i="19" s="1"/>
  <c r="G1254" i="19" s="1"/>
  <c r="C904" i="19"/>
  <c r="F904" i="19" s="1"/>
  <c r="G904" i="19" s="1"/>
  <c r="D1100" i="19"/>
  <c r="D1037" i="19"/>
  <c r="D885" i="19"/>
  <c r="C1088" i="19"/>
  <c r="F1088" i="19" s="1"/>
  <c r="G1088" i="19" s="1"/>
  <c r="D1010" i="19"/>
  <c r="D1269" i="19"/>
  <c r="D902" i="19"/>
  <c r="D905" i="19"/>
  <c r="C1047" i="19"/>
  <c r="F1047" i="19" s="1"/>
  <c r="G1047" i="19" s="1"/>
  <c r="C1055" i="19"/>
  <c r="F1055" i="19" s="1"/>
  <c r="G1055" i="19" s="1"/>
  <c r="C1198" i="19"/>
  <c r="F1198" i="19" s="1"/>
  <c r="G1198" i="19" s="1"/>
  <c r="D1227" i="19"/>
  <c r="C1040" i="19"/>
  <c r="F1040" i="19" s="1"/>
  <c r="G1040" i="19" s="1"/>
  <c r="C1228" i="19"/>
  <c r="F1228" i="19" s="1"/>
  <c r="G1228" i="19" s="1"/>
  <c r="D989" i="19"/>
  <c r="C1054" i="19"/>
  <c r="F1054" i="19" s="1"/>
  <c r="G1054" i="19" s="1"/>
  <c r="D1253" i="19"/>
  <c r="D1028" i="19"/>
  <c r="C963" i="19"/>
  <c r="F963" i="19" s="1"/>
  <c r="G963" i="19" s="1"/>
  <c r="D972" i="19"/>
  <c r="C1131" i="19"/>
  <c r="F1131" i="19" s="1"/>
  <c r="G1131" i="19" s="1"/>
  <c r="C1214" i="19"/>
  <c r="F1214" i="19" s="1"/>
  <c r="G1214" i="19" s="1"/>
  <c r="C1033" i="19"/>
  <c r="F1033" i="19" s="1"/>
  <c r="G1033" i="19" s="1"/>
  <c r="C1218" i="19"/>
  <c r="F1218" i="19" s="1"/>
  <c r="G1218" i="19" s="1"/>
  <c r="C1092" i="19"/>
  <c r="F1092" i="19" s="1"/>
  <c r="G1092" i="19" s="1"/>
  <c r="C1001" i="19"/>
  <c r="F1001" i="19" s="1"/>
  <c r="G1001" i="19" s="1"/>
  <c r="C1141" i="19"/>
  <c r="F1141" i="19" s="1"/>
  <c r="G1141" i="19" s="1"/>
  <c r="C1202" i="19"/>
  <c r="F1202" i="19" s="1"/>
  <c r="G1202" i="19" s="1"/>
  <c r="C1171" i="19"/>
  <c r="F1171" i="19" s="1"/>
  <c r="G1171" i="19" s="1"/>
  <c r="D950" i="19"/>
  <c r="D1084" i="19"/>
  <c r="D894" i="19"/>
  <c r="C971" i="19"/>
  <c r="F971" i="19" s="1"/>
  <c r="G971" i="19" s="1"/>
  <c r="D1182" i="19"/>
  <c r="C899" i="19"/>
  <c r="F899" i="19" s="1"/>
  <c r="G899" i="19" s="1"/>
  <c r="C1282" i="19"/>
  <c r="F1282" i="19" s="1"/>
  <c r="G1282" i="19" s="1"/>
  <c r="C1039" i="19"/>
  <c r="F1039" i="19" s="1"/>
  <c r="G1039" i="19" s="1"/>
  <c r="D1166" i="19"/>
  <c r="D955" i="19"/>
  <c r="D1073" i="19"/>
  <c r="C893" i="19"/>
  <c r="F893" i="19" s="1"/>
  <c r="G893" i="19" s="1"/>
  <c r="C1188" i="19"/>
  <c r="F1188" i="19" s="1"/>
  <c r="G1188" i="19" s="1"/>
  <c r="D911" i="19"/>
  <c r="C975" i="19"/>
  <c r="F975" i="19" s="1"/>
  <c r="G975" i="19" s="1"/>
  <c r="D1248" i="19"/>
  <c r="D917" i="19"/>
  <c r="C1252" i="19"/>
  <c r="F1252" i="19" s="1"/>
  <c r="G1252" i="19" s="1"/>
  <c r="C1060" i="19"/>
  <c r="F1060" i="19" s="1"/>
  <c r="G1060" i="19" s="1"/>
  <c r="C1275" i="19"/>
  <c r="F1275" i="19" s="1"/>
  <c r="G1275" i="19" s="1"/>
  <c r="C1133" i="19"/>
  <c r="F1133" i="19" s="1"/>
  <c r="G1133" i="19" s="1"/>
  <c r="C1193" i="19"/>
  <c r="F1193" i="19" s="1"/>
  <c r="G1193" i="19" s="1"/>
  <c r="D1163" i="19"/>
  <c r="D1151" i="19"/>
  <c r="D1231" i="19"/>
  <c r="C1207" i="19"/>
  <c r="F1207" i="19" s="1"/>
  <c r="G1207" i="19" s="1"/>
  <c r="C1013" i="19"/>
  <c r="F1013" i="19" s="1"/>
  <c r="G1013" i="19" s="1"/>
  <c r="D1120" i="19"/>
  <c r="D919" i="19"/>
  <c r="D882" i="19"/>
  <c r="C1196" i="19"/>
  <c r="F1196" i="19" s="1"/>
  <c r="G1196" i="19" s="1"/>
  <c r="D899" i="19"/>
  <c r="C903" i="19"/>
  <c r="F903" i="19" s="1"/>
  <c r="G903" i="19" s="1"/>
  <c r="D1033" i="19"/>
  <c r="C875" i="19"/>
  <c r="F875" i="19" s="1"/>
  <c r="G875" i="19" s="1"/>
  <c r="C1140" i="19"/>
  <c r="F1140" i="19" s="1"/>
  <c r="G1140" i="19" s="1"/>
  <c r="C1249" i="19"/>
  <c r="F1249" i="19" s="1"/>
  <c r="G1249" i="19" s="1"/>
  <c r="D891" i="19"/>
  <c r="C1022" i="19"/>
  <c r="F1022" i="19" s="1"/>
  <c r="G1022" i="19" s="1"/>
  <c r="D1263" i="19"/>
  <c r="D979" i="19"/>
  <c r="D1111" i="19"/>
  <c r="D874" i="19"/>
  <c r="C1123" i="19"/>
  <c r="F1123" i="19" s="1"/>
  <c r="G1123" i="19" s="1"/>
  <c r="C1183" i="19"/>
  <c r="F1183" i="19" s="1"/>
  <c r="G1183" i="19" s="1"/>
  <c r="C887" i="19"/>
  <c r="F887" i="19" s="1"/>
  <c r="G887" i="19" s="1"/>
  <c r="C1111" i="19"/>
  <c r="F1111" i="19" s="1"/>
  <c r="G1111" i="19" s="1"/>
  <c r="D1214" i="19"/>
  <c r="D1236" i="19"/>
  <c r="D1183" i="19"/>
  <c r="D991" i="19"/>
  <c r="C1134" i="19"/>
  <c r="F1134" i="19" s="1"/>
  <c r="G1134" i="19" s="1"/>
  <c r="D1160" i="19"/>
  <c r="C1248" i="19"/>
  <c r="F1248" i="19" s="1"/>
  <c r="G1248" i="19" s="1"/>
  <c r="C1169" i="19"/>
  <c r="F1169" i="19" s="1"/>
  <c r="G1169" i="19" s="1"/>
  <c r="D873" i="19"/>
  <c r="C1042" i="19"/>
  <c r="F1042" i="19" s="1"/>
  <c r="G1042" i="19" s="1"/>
  <c r="C1049" i="19"/>
  <c r="F1049" i="19" s="1"/>
  <c r="G1049" i="19" s="1"/>
  <c r="C1144" i="19"/>
  <c r="F1144" i="19" s="1"/>
  <c r="G1144" i="19" s="1"/>
  <c r="C1223" i="19"/>
  <c r="F1223" i="19" s="1"/>
  <c r="G1223" i="19" s="1"/>
  <c r="C1167" i="19"/>
  <c r="F1167" i="19" s="1"/>
  <c r="G1167" i="19" s="1"/>
  <c r="D931" i="19"/>
  <c r="D977" i="19"/>
  <c r="C1271" i="19"/>
  <c r="F1271" i="19" s="1"/>
  <c r="G1271" i="19" s="1"/>
  <c r="C1102" i="19"/>
  <c r="F1102" i="19" s="1"/>
  <c r="G1102" i="19" s="1"/>
  <c r="C1118" i="19"/>
  <c r="F1118" i="19" s="1"/>
  <c r="G1118" i="19" s="1"/>
  <c r="D1157" i="19"/>
  <c r="D1132" i="19"/>
  <c r="C1080" i="19"/>
  <c r="F1080" i="19" s="1"/>
  <c r="G1080" i="19" s="1"/>
  <c r="D1065" i="19"/>
  <c r="C1091" i="19"/>
  <c r="F1091" i="19" s="1"/>
  <c r="G1091" i="19" s="1"/>
  <c r="C1262" i="19"/>
  <c r="F1262" i="19" s="1"/>
  <c r="G1262" i="19" s="1"/>
  <c r="C920" i="19"/>
  <c r="F920" i="19" s="1"/>
  <c r="G920" i="19" s="1"/>
  <c r="D951" i="19"/>
  <c r="C912" i="19"/>
  <c r="F912" i="19" s="1"/>
  <c r="G912" i="19" s="1"/>
  <c r="C1230" i="19"/>
  <c r="F1230" i="19" s="1"/>
  <c r="G1230" i="19" s="1"/>
  <c r="C960" i="19"/>
  <c r="F960" i="19" s="1"/>
  <c r="G960" i="19" s="1"/>
  <c r="D1069" i="19"/>
  <c r="C1032" i="19"/>
  <c r="F1032" i="19" s="1"/>
  <c r="G1032" i="19" s="1"/>
  <c r="C1166" i="19"/>
  <c r="F1166" i="19" s="1"/>
  <c r="G1166" i="19" s="1"/>
  <c r="C1019" i="19"/>
  <c r="F1019" i="19" s="1"/>
  <c r="G1019" i="19" s="1"/>
  <c r="C944" i="19"/>
  <c r="F944" i="19" s="1"/>
  <c r="G944" i="19" s="1"/>
  <c r="C1007" i="19"/>
  <c r="F1007" i="19" s="1"/>
  <c r="G1007" i="19" s="1"/>
  <c r="C1263" i="19"/>
  <c r="F1263" i="19" s="1"/>
  <c r="G1263" i="19" s="1"/>
  <c r="C1209" i="19"/>
  <c r="F1209" i="19" s="1"/>
  <c r="G1209" i="19" s="1"/>
  <c r="C988" i="19"/>
  <c r="F988" i="19" s="1"/>
  <c r="G988" i="19" s="1"/>
  <c r="C1180" i="19"/>
  <c r="F1180" i="19" s="1"/>
  <c r="G1180" i="19" s="1"/>
  <c r="C1030" i="19"/>
  <c r="F1030" i="19" s="1"/>
  <c r="G1030" i="19" s="1"/>
  <c r="D990" i="19"/>
  <c r="D1014" i="19"/>
  <c r="D1180" i="19"/>
  <c r="D904" i="19"/>
  <c r="C930" i="19"/>
  <c r="F930" i="19" s="1"/>
  <c r="G930" i="19" s="1"/>
  <c r="D981" i="19"/>
  <c r="D920" i="19"/>
  <c r="D1204" i="19"/>
  <c r="D963" i="19"/>
  <c r="D1116" i="19"/>
  <c r="D1135" i="19"/>
  <c r="D1114" i="19"/>
  <c r="C945" i="19"/>
  <c r="F945" i="19" s="1"/>
  <c r="G945" i="19" s="1"/>
  <c r="D1030" i="19"/>
  <c r="D1216" i="19"/>
  <c r="C1281" i="19"/>
  <c r="F1281" i="19" s="1"/>
  <c r="G1281" i="19" s="1"/>
  <c r="D1055" i="19"/>
  <c r="C1097" i="19"/>
  <c r="F1097" i="19" s="1"/>
  <c r="G1097" i="19" s="1"/>
  <c r="D1016" i="19"/>
  <c r="C1035" i="19"/>
  <c r="F1035" i="19" s="1"/>
  <c r="G1035" i="19" s="1"/>
  <c r="C996" i="19"/>
  <c r="F996" i="19" s="1"/>
  <c r="G996" i="19" s="1"/>
  <c r="C943" i="19"/>
  <c r="F943" i="19" s="1"/>
  <c r="G943" i="19" s="1"/>
  <c r="C1185" i="19"/>
  <c r="F1185" i="19" s="1"/>
  <c r="G1185" i="19" s="1"/>
  <c r="D956" i="19"/>
  <c r="D974" i="19"/>
  <c r="C896" i="19"/>
  <c r="F896" i="19" s="1"/>
  <c r="G896" i="19" s="1"/>
  <c r="D1268" i="19"/>
  <c r="C1201" i="19"/>
  <c r="F1201" i="19" s="1"/>
  <c r="G1201" i="19" s="1"/>
  <c r="C993" i="19"/>
  <c r="F993" i="19" s="1"/>
  <c r="G993" i="19" s="1"/>
  <c r="C1070" i="19"/>
  <c r="F1070" i="19" s="1"/>
  <c r="G1070" i="19" s="1"/>
  <c r="C900" i="19"/>
  <c r="F900" i="19" s="1"/>
  <c r="G900" i="19" s="1"/>
  <c r="C990" i="19"/>
  <c r="F990" i="19" s="1"/>
  <c r="G990" i="19" s="1"/>
  <c r="C882" i="19"/>
  <c r="F882" i="19" s="1"/>
  <c r="G882" i="19" s="1"/>
  <c r="C1241" i="19"/>
  <c r="F1241" i="19" s="1"/>
  <c r="G1241" i="19" s="1"/>
  <c r="C1205" i="19"/>
  <c r="F1205" i="19" s="1"/>
  <c r="G1205" i="19" s="1"/>
  <c r="C895" i="19"/>
  <c r="F895" i="19" s="1"/>
  <c r="G895" i="19" s="1"/>
  <c r="C938" i="19"/>
  <c r="F938" i="19" s="1"/>
  <c r="G938" i="19" s="1"/>
  <c r="D943" i="19"/>
  <c r="C1256" i="19"/>
  <c r="F1256" i="19" s="1"/>
  <c r="G1256" i="19" s="1"/>
  <c r="D1113" i="19"/>
  <c r="C1105" i="19"/>
  <c r="F1105" i="19" s="1"/>
  <c r="G1105" i="19" s="1"/>
  <c r="C1044" i="19"/>
  <c r="F1044" i="19" s="1"/>
  <c r="G1044" i="19" s="1"/>
  <c r="D1210" i="19"/>
  <c r="D867" i="19"/>
  <c r="C998" i="19"/>
  <c r="F998" i="19" s="1"/>
  <c r="G998" i="19" s="1"/>
  <c r="D1044" i="19"/>
  <c r="D1261" i="19"/>
  <c r="C1269" i="19"/>
  <c r="F1269" i="19" s="1"/>
  <c r="G1269" i="19" s="1"/>
  <c r="D1271" i="19"/>
  <c r="D936" i="19"/>
  <c r="D1090" i="19"/>
  <c r="C1067" i="19"/>
  <c r="F1067" i="19" s="1"/>
  <c r="G1067" i="19" s="1"/>
  <c r="D1034" i="19"/>
  <c r="C868" i="19"/>
  <c r="F868" i="19" s="1"/>
  <c r="G868" i="19" s="1"/>
  <c r="C1181" i="19"/>
  <c r="F1181" i="19" s="1"/>
  <c r="G1181" i="19" s="1"/>
  <c r="D1029" i="19"/>
  <c r="D980" i="19"/>
  <c r="D1244" i="19"/>
  <c r="D870" i="19"/>
  <c r="C937" i="19"/>
  <c r="F937" i="19" s="1"/>
  <c r="G937" i="19" s="1"/>
  <c r="C1215" i="19"/>
  <c r="F1215" i="19" s="1"/>
  <c r="G1215" i="19" s="1"/>
  <c r="C1006" i="19"/>
  <c r="F1006" i="19" s="1"/>
  <c r="G1006" i="19" s="1"/>
  <c r="D910" i="19"/>
  <c r="C1176" i="19"/>
  <c r="F1176" i="19" s="1"/>
  <c r="G1176" i="19" s="1"/>
  <c r="D865" i="19"/>
  <c r="D1130" i="19"/>
  <c r="D1228" i="19"/>
  <c r="D966" i="19"/>
  <c r="D993" i="19"/>
  <c r="C967" i="19"/>
  <c r="F967" i="19" s="1"/>
  <c r="G967" i="19" s="1"/>
  <c r="C1121" i="19"/>
  <c r="F1121" i="19" s="1"/>
  <c r="G1121" i="19" s="1"/>
  <c r="D877" i="19"/>
  <c r="D1024" i="19"/>
  <c r="C1203" i="19"/>
  <c r="F1203" i="19" s="1"/>
  <c r="G1203" i="19" s="1"/>
  <c r="C1027" i="19"/>
  <c r="F1027" i="19" s="1"/>
  <c r="G1027" i="19" s="1"/>
  <c r="D1110" i="19"/>
  <c r="D1006" i="19"/>
  <c r="C924" i="19"/>
  <c r="F924" i="19" s="1"/>
  <c r="G924" i="19" s="1"/>
  <c r="C1052" i="19"/>
  <c r="F1052" i="19" s="1"/>
  <c r="G1052" i="19" s="1"/>
  <c r="D1109" i="19"/>
  <c r="C1283" i="19"/>
  <c r="F1283" i="19" s="1"/>
  <c r="G1283" i="19" s="1"/>
  <c r="D932" i="19"/>
  <c r="D1119" i="19"/>
  <c r="C997" i="19"/>
  <c r="F997" i="19" s="1"/>
  <c r="G997" i="19" s="1"/>
  <c r="D1202" i="19"/>
  <c r="C1149" i="19"/>
  <c r="F1149" i="19" s="1"/>
  <c r="G1149" i="19" s="1"/>
  <c r="C916" i="19"/>
  <c r="F916" i="19" s="1"/>
  <c r="G916" i="19" s="1"/>
  <c r="D1218" i="19"/>
  <c r="C1276" i="19"/>
  <c r="F1276" i="19" s="1"/>
  <c r="G1276" i="19" s="1"/>
  <c r="D1206" i="19"/>
  <c r="C1245" i="19"/>
  <c r="F1245" i="19" s="1"/>
  <c r="G1245" i="19" s="1"/>
  <c r="C972" i="19"/>
  <c r="F972" i="19" s="1"/>
  <c r="G972" i="19" s="1"/>
  <c r="D1240" i="19"/>
  <c r="D1168" i="19"/>
  <c r="D998" i="19"/>
  <c r="C1127" i="19"/>
  <c r="F1127" i="19" s="1"/>
  <c r="G1127" i="19" s="1"/>
  <c r="D927" i="19"/>
  <c r="D1001" i="19"/>
  <c r="D1189" i="19"/>
  <c r="D982" i="19"/>
  <c r="C1225" i="19"/>
  <c r="F1225" i="19" s="1"/>
  <c r="G1225" i="19" s="1"/>
  <c r="C1124" i="19"/>
  <c r="F1124" i="19" s="1"/>
  <c r="G1124" i="19" s="1"/>
  <c r="D983" i="19"/>
  <c r="C1175" i="19"/>
  <c r="F1175" i="19" s="1"/>
  <c r="G1175" i="19" s="1"/>
  <c r="D903" i="19"/>
  <c r="D1257" i="19"/>
  <c r="C898" i="19"/>
  <c r="F898" i="19" s="1"/>
  <c r="G898" i="19" s="1"/>
  <c r="C1051" i="19"/>
  <c r="F1051" i="19" s="1"/>
  <c r="G1051" i="19" s="1"/>
  <c r="C970" i="19"/>
  <c r="F970" i="19" s="1"/>
  <c r="G970" i="19" s="1"/>
  <c r="C879" i="19"/>
  <c r="F879" i="19" s="1"/>
  <c r="G879" i="19" s="1"/>
  <c r="D1134" i="19"/>
  <c r="D1278" i="19"/>
  <c r="C1024" i="19"/>
  <c r="F1024" i="19" s="1"/>
  <c r="G1024" i="19" s="1"/>
  <c r="D1102" i="19"/>
  <c r="C1194" i="19"/>
  <c r="F1194" i="19" s="1"/>
  <c r="G1194" i="19" s="1"/>
  <c r="D1175" i="19"/>
  <c r="C1096" i="19"/>
  <c r="F1096" i="19" s="1"/>
  <c r="G1096" i="19" s="1"/>
  <c r="C1028" i="19"/>
  <c r="F1028" i="19" s="1"/>
  <c r="G1028" i="19" s="1"/>
  <c r="C928" i="19"/>
  <c r="F928" i="19" s="1"/>
  <c r="G928" i="19" s="1"/>
  <c r="C978" i="19"/>
  <c r="F978" i="19" s="1"/>
  <c r="G978" i="19" s="1"/>
  <c r="D1171" i="19"/>
  <c r="D1124" i="19"/>
  <c r="C881" i="19"/>
  <c r="F881" i="19" s="1"/>
  <c r="G881" i="19" s="1"/>
  <c r="D1195" i="19"/>
  <c r="C980" i="19"/>
  <c r="F980" i="19" s="1"/>
  <c r="G980" i="19" s="1"/>
  <c r="C1247" i="19"/>
  <c r="F1247" i="19" s="1"/>
  <c r="G1247" i="19" s="1"/>
  <c r="D1042" i="19"/>
  <c r="C1017" i="19"/>
  <c r="F1017" i="19" s="1"/>
  <c r="G1017" i="19" s="1"/>
  <c r="D1150" i="19"/>
  <c r="C1213" i="19"/>
  <c r="F1213" i="19" s="1"/>
  <c r="G1213" i="19" s="1"/>
  <c r="C1101" i="19"/>
  <c r="F1101" i="19" s="1"/>
  <c r="G1101" i="19" s="1"/>
  <c r="C1170" i="19"/>
  <c r="F1170" i="19" s="1"/>
  <c r="G1170" i="19" s="1"/>
  <c r="D898" i="19"/>
  <c r="C953" i="19"/>
  <c r="F953" i="19" s="1"/>
  <c r="G953" i="19" s="1"/>
  <c r="C1216" i="19"/>
  <c r="F1216" i="19" s="1"/>
  <c r="G1216" i="19" s="1"/>
  <c r="C888" i="19"/>
  <c r="F888" i="19" s="1"/>
  <c r="G888" i="19" s="1"/>
  <c r="C1152" i="19"/>
  <c r="F1152" i="19" s="1"/>
  <c r="G1152" i="19" s="1"/>
  <c r="C1116" i="19"/>
  <c r="F1116" i="19" s="1"/>
  <c r="G1116" i="19" s="1"/>
  <c r="D1272" i="19"/>
  <c r="D1224" i="19"/>
  <c r="D1254" i="19"/>
  <c r="D1161" i="19"/>
  <c r="C1179" i="19"/>
  <c r="F1179" i="19" s="1"/>
  <c r="G1179" i="19" s="1"/>
  <c r="C1242" i="19"/>
  <c r="F1242" i="19" s="1"/>
  <c r="G1242" i="19" s="1"/>
  <c r="D1199" i="19"/>
  <c r="C1139" i="19"/>
  <c r="F1139" i="19" s="1"/>
  <c r="G1139" i="19" s="1"/>
  <c r="D1200" i="19"/>
  <c r="C1178" i="19"/>
  <c r="F1178" i="19" s="1"/>
  <c r="G1178" i="19" s="1"/>
  <c r="D1209" i="19"/>
  <c r="D1123" i="19"/>
  <c r="C1159" i="19"/>
  <c r="F1159" i="19" s="1"/>
  <c r="G1159" i="19" s="1"/>
  <c r="C913" i="19"/>
  <c r="F913" i="19" s="1"/>
  <c r="G913" i="19" s="1"/>
  <c r="C901" i="19"/>
  <c r="F901" i="19" s="1"/>
  <c r="G901" i="19" s="1"/>
  <c r="C1036" i="19"/>
  <c r="F1036" i="19" s="1"/>
  <c r="G1036" i="19" s="1"/>
  <c r="D1282" i="19"/>
  <c r="C962" i="19"/>
  <c r="F962" i="19" s="1"/>
  <c r="G962" i="19" s="1"/>
  <c r="D1043" i="19"/>
  <c r="C1045" i="19"/>
  <c r="F1045" i="19" s="1"/>
  <c r="G1045" i="19" s="1"/>
  <c r="D1023" i="19"/>
  <c r="C1011" i="19"/>
  <c r="F1011" i="19" s="1"/>
  <c r="G1011" i="19" s="1"/>
  <c r="C957" i="19"/>
  <c r="F957" i="19" s="1"/>
  <c r="G957" i="19" s="1"/>
  <c r="D1070" i="19"/>
  <c r="D957" i="19"/>
  <c r="C871" i="19"/>
  <c r="F871" i="19" s="1"/>
  <c r="G871" i="19" s="1"/>
  <c r="C864" i="19"/>
  <c r="C1142" i="19"/>
  <c r="F1142" i="19" s="1"/>
  <c r="G1142" i="19" s="1"/>
  <c r="C986" i="19"/>
  <c r="F986" i="19" s="1"/>
  <c r="G986" i="19" s="1"/>
  <c r="C917" i="19"/>
  <c r="F917" i="19" s="1"/>
  <c r="G917" i="19" s="1"/>
  <c r="D1017" i="19"/>
  <c r="D892" i="19"/>
  <c r="C1174" i="19"/>
  <c r="F1174" i="19" s="1"/>
  <c r="G1174" i="19" s="1"/>
  <c r="C923" i="19"/>
  <c r="F923" i="19" s="1"/>
  <c r="G923" i="19" s="1"/>
  <c r="C951" i="19"/>
  <c r="F951" i="19" s="1"/>
  <c r="G951" i="19" s="1"/>
  <c r="D946" i="19"/>
  <c r="D879" i="19"/>
  <c r="C1072" i="19"/>
  <c r="F1072" i="19" s="1"/>
  <c r="G1072" i="19" s="1"/>
  <c r="D1061" i="19"/>
  <c r="C1074" i="19"/>
  <c r="F1074" i="19" s="1"/>
  <c r="G1074" i="19" s="1"/>
  <c r="C976" i="19"/>
  <c r="F976" i="19" s="1"/>
  <c r="G976" i="19" s="1"/>
  <c r="D1096" i="19"/>
  <c r="C1266" i="19"/>
  <c r="F1266" i="19" s="1"/>
  <c r="G1266" i="19" s="1"/>
  <c r="C1239" i="19"/>
  <c r="F1239" i="19" s="1"/>
  <c r="G1239" i="19" s="1"/>
  <c r="D1250" i="19"/>
  <c r="D1009" i="19"/>
  <c r="D967" i="19"/>
  <c r="C941" i="19"/>
  <c r="F941" i="19" s="1"/>
  <c r="G941" i="19" s="1"/>
  <c r="C1244" i="19"/>
  <c r="F1244" i="19" s="1"/>
  <c r="G1244" i="19" s="1"/>
  <c r="C1000" i="19"/>
  <c r="F1000" i="19" s="1"/>
  <c r="G1000" i="19" s="1"/>
  <c r="C989" i="19"/>
  <c r="F989" i="19" s="1"/>
  <c r="G989" i="19" s="1"/>
  <c r="D1068" i="19"/>
  <c r="D1059" i="19"/>
  <c r="D1237" i="19"/>
  <c r="C1098" i="19"/>
  <c r="F1098" i="19" s="1"/>
  <c r="G1098" i="19" s="1"/>
  <c r="C935" i="19"/>
  <c r="F935" i="19" s="1"/>
  <c r="G935" i="19" s="1"/>
  <c r="D1191" i="19"/>
  <c r="D1256" i="19"/>
  <c r="C894" i="19"/>
  <c r="F894" i="19" s="1"/>
  <c r="G894" i="19" s="1"/>
  <c r="D1260" i="19"/>
  <c r="C1154" i="19"/>
  <c r="F1154" i="19" s="1"/>
  <c r="G1154" i="19" s="1"/>
  <c r="D971" i="19"/>
  <c r="D884" i="19"/>
  <c r="C965" i="19"/>
  <c r="F965" i="19" s="1"/>
  <c r="G965" i="19" s="1"/>
  <c r="C1279" i="19"/>
  <c r="F1279" i="19" s="1"/>
  <c r="G1279" i="19" s="1"/>
  <c r="D1229" i="19"/>
  <c r="C1112" i="19"/>
  <c r="F1112" i="19" s="1"/>
  <c r="G1112" i="19" s="1"/>
  <c r="D1185" i="19"/>
  <c r="C1224" i="19"/>
  <c r="F1224" i="19" s="1"/>
  <c r="G1224" i="19" s="1"/>
  <c r="D1246" i="19"/>
  <c r="C1081" i="19"/>
  <c r="F1081" i="19" s="1"/>
  <c r="G1081" i="19" s="1"/>
  <c r="C1128" i="19"/>
  <c r="F1128" i="19" s="1"/>
  <c r="G1128" i="19" s="1"/>
  <c r="C883" i="19"/>
  <c r="F883" i="19" s="1"/>
  <c r="G883" i="19" s="1"/>
  <c r="D1064" i="19"/>
  <c r="D945" i="19"/>
  <c r="D1165" i="19"/>
  <c r="C1278" i="19"/>
  <c r="F1278" i="19" s="1"/>
  <c r="G1278" i="19" s="1"/>
  <c r="C1160" i="19"/>
  <c r="F1160" i="19" s="1"/>
  <c r="G1160" i="19" s="1"/>
  <c r="D1125" i="19"/>
  <c r="D1095" i="19"/>
  <c r="D921" i="19"/>
  <c r="C1018" i="19"/>
  <c r="F1018" i="19" s="1"/>
  <c r="G1018" i="19" s="1"/>
  <c r="C1120" i="19"/>
  <c r="F1120" i="19" s="1"/>
  <c r="G1120" i="19" s="1"/>
  <c r="C892" i="19"/>
  <c r="F892" i="19" s="1"/>
  <c r="G892" i="19" s="1"/>
  <c r="C880" i="19"/>
  <c r="F880" i="19" s="1"/>
  <c r="G880" i="19" s="1"/>
  <c r="C876" i="19"/>
  <c r="F876" i="19" s="1"/>
  <c r="G876" i="19" s="1"/>
  <c r="C1020" i="19"/>
  <c r="F1020" i="19" s="1"/>
  <c r="G1020" i="19" s="1"/>
  <c r="D1000" i="19"/>
  <c r="C991" i="19"/>
  <c r="F991" i="19" s="1"/>
  <c r="G991" i="19" s="1"/>
  <c r="D1071" i="19"/>
  <c r="C865" i="19"/>
  <c r="F865" i="19" s="1"/>
  <c r="G865" i="19" s="1"/>
  <c r="D1259" i="19"/>
  <c r="D1243" i="19"/>
  <c r="D958" i="19"/>
  <c r="D1164" i="19"/>
  <c r="D1274" i="19"/>
  <c r="C1172" i="19"/>
  <c r="F1172" i="19" s="1"/>
  <c r="G1172" i="19" s="1"/>
  <c r="C1025" i="19"/>
  <c r="F1025" i="19" s="1"/>
  <c r="G1025" i="19" s="1"/>
  <c r="C1145" i="19"/>
  <c r="F1145" i="19" s="1"/>
  <c r="G1145" i="19" s="1"/>
  <c r="C1187" i="19"/>
  <c r="F1187" i="19" s="1"/>
  <c r="G1187" i="19" s="1"/>
  <c r="D937" i="19"/>
  <c r="D1054" i="19"/>
  <c r="C1069" i="19"/>
  <c r="F1069" i="19" s="1"/>
  <c r="G1069" i="19" s="1"/>
  <c r="C1073" i="19"/>
  <c r="F1073" i="19" s="1"/>
  <c r="G1073" i="19" s="1"/>
  <c r="C891" i="19"/>
  <c r="F891" i="19" s="1"/>
  <c r="G891" i="19" s="1"/>
  <c r="C1122" i="19"/>
  <c r="F1122" i="19" s="1"/>
  <c r="G1122" i="19" s="1"/>
  <c r="D1234" i="19"/>
  <c r="C936" i="19"/>
  <c r="F936" i="19" s="1"/>
  <c r="G936" i="19" s="1"/>
  <c r="D1174" i="19"/>
  <c r="D875" i="19"/>
  <c r="C1066" i="19"/>
  <c r="F1066" i="19" s="1"/>
  <c r="G1066" i="19" s="1"/>
  <c r="D1032" i="19"/>
  <c r="C1004" i="19"/>
  <c r="F1004" i="19" s="1"/>
  <c r="G1004" i="19" s="1"/>
  <c r="C869" i="19"/>
  <c r="F869" i="19" s="1"/>
  <c r="G869" i="19" s="1"/>
  <c r="D1169" i="19"/>
  <c r="D1020" i="19"/>
  <c r="D872" i="19"/>
  <c r="D1221" i="19"/>
  <c r="D883" i="19"/>
  <c r="D1089" i="19"/>
  <c r="D1078" i="19"/>
  <c r="D912" i="19"/>
  <c r="D1129" i="19"/>
  <c r="C1240" i="19"/>
  <c r="F1240" i="19" s="1"/>
  <c r="G1240" i="19" s="1"/>
  <c r="C922" i="19"/>
  <c r="F922" i="19" s="1"/>
  <c r="G922" i="19" s="1"/>
  <c r="C994" i="19"/>
  <c r="F994" i="19" s="1"/>
  <c r="G994" i="19" s="1"/>
  <c r="D909" i="19"/>
  <c r="D1082" i="19"/>
  <c r="C1132" i="19"/>
  <c r="F1132" i="19" s="1"/>
  <c r="G1132" i="19" s="1"/>
  <c r="C1146" i="19"/>
  <c r="F1146" i="19" s="1"/>
  <c r="G1146" i="19" s="1"/>
  <c r="C1059" i="19"/>
  <c r="F1059" i="19" s="1"/>
  <c r="G1059" i="19" s="1"/>
  <c r="C1233" i="19"/>
  <c r="F1233" i="19" s="1"/>
  <c r="G1233" i="19" s="1"/>
  <c r="C874" i="19"/>
  <c r="F874" i="19" s="1"/>
  <c r="G874" i="19" s="1"/>
  <c r="D985" i="19"/>
  <c r="D1056" i="19"/>
  <c r="D992" i="19"/>
  <c r="C1250" i="19"/>
  <c r="F1250" i="19" s="1"/>
  <c r="G1250" i="19" s="1"/>
  <c r="D978" i="19"/>
  <c r="D1066" i="19"/>
  <c r="D1026" i="19"/>
  <c r="D1252" i="19"/>
  <c r="C1008" i="19"/>
  <c r="F1008" i="19" s="1"/>
  <c r="G1008" i="19" s="1"/>
  <c r="C1268" i="19"/>
  <c r="F1268" i="19" s="1"/>
  <c r="G1268" i="19" s="1"/>
  <c r="C1147" i="19"/>
  <c r="F1147" i="19" s="1"/>
  <c r="G1147" i="19" s="1"/>
  <c r="C1029" i="19"/>
  <c r="F1029" i="19" s="1"/>
  <c r="G1029" i="19" s="1"/>
  <c r="C1087" i="19"/>
  <c r="F1087" i="19" s="1"/>
  <c r="G1087" i="19" s="1"/>
  <c r="C1168" i="19"/>
  <c r="F1168" i="19" s="1"/>
  <c r="G1168" i="19" s="1"/>
  <c r="C1137" i="19"/>
  <c r="F1137" i="19" s="1"/>
  <c r="G1137" i="19" s="1"/>
  <c r="C885" i="19"/>
  <c r="F885" i="19" s="1"/>
  <c r="G885" i="19" s="1"/>
  <c r="D1241" i="19"/>
  <c r="C1062" i="19"/>
  <c r="F1062" i="19" s="1"/>
  <c r="G1062" i="19" s="1"/>
  <c r="C992" i="19"/>
  <c r="F992" i="19" s="1"/>
  <c r="G992" i="19" s="1"/>
  <c r="D1025" i="19"/>
  <c r="D1092" i="19"/>
  <c r="D1220" i="19"/>
  <c r="C1226" i="19"/>
  <c r="F1226" i="19" s="1"/>
  <c r="G1226" i="19" s="1"/>
  <c r="C961" i="19"/>
  <c r="F961" i="19" s="1"/>
  <c r="G961" i="19" s="1"/>
  <c r="D1063" i="19"/>
  <c r="D1144" i="19"/>
  <c r="D1225" i="19"/>
  <c r="D965" i="19"/>
  <c r="D1223" i="19"/>
  <c r="D940" i="19"/>
  <c r="D1196" i="19"/>
  <c r="D1093" i="19"/>
  <c r="D997" i="19"/>
  <c r="D1280" i="19"/>
  <c r="D914" i="19"/>
  <c r="C1184" i="19"/>
  <c r="F1184" i="19" s="1"/>
  <c r="G1184" i="19" s="1"/>
  <c r="D1156" i="19"/>
  <c r="C1265" i="19"/>
  <c r="F1265" i="19" s="1"/>
  <c r="G1265" i="19" s="1"/>
  <c r="C947" i="19"/>
  <c r="F947" i="19" s="1"/>
  <c r="G947" i="19" s="1"/>
  <c r="D973" i="19"/>
  <c r="D890" i="19"/>
  <c r="E863" i="19"/>
  <c r="D1074" i="19"/>
  <c r="D961" i="19"/>
  <c r="C1164" i="19"/>
  <c r="F1164" i="19" s="1"/>
  <c r="G1164" i="19" s="1"/>
  <c r="C1156" i="19"/>
  <c r="F1156" i="19" s="1"/>
  <c r="G1156" i="19" s="1"/>
  <c r="C1261" i="19"/>
  <c r="F1261" i="19" s="1"/>
  <c r="G1261" i="19" s="1"/>
  <c r="D928" i="19"/>
  <c r="D1192" i="19"/>
  <c r="C1012" i="19"/>
  <c r="F1012" i="19" s="1"/>
  <c r="G1012" i="19" s="1"/>
  <c r="D962" i="19"/>
  <c r="C1273" i="19"/>
  <c r="F1273" i="19" s="1"/>
  <c r="G1273" i="19" s="1"/>
  <c r="D1060" i="19"/>
  <c r="C955" i="19"/>
  <c r="F955" i="19" s="1"/>
  <c r="G955" i="19" s="1"/>
  <c r="D913" i="19"/>
  <c r="D1194" i="19"/>
  <c r="C1238" i="19"/>
  <c r="F1238" i="19" s="1"/>
  <c r="G1238" i="19" s="1"/>
  <c r="D1112" i="19"/>
  <c r="D1104" i="19"/>
  <c r="D1088" i="19"/>
  <c r="C973" i="19"/>
  <c r="F973" i="19" s="1"/>
  <c r="G973" i="19" s="1"/>
  <c r="C974" i="19"/>
  <c r="F974" i="19" s="1"/>
  <c r="G974" i="19" s="1"/>
  <c r="C1177" i="19"/>
  <c r="F1177" i="19" s="1"/>
  <c r="G1177" i="19" s="1"/>
  <c r="D1008" i="19"/>
  <c r="C1157" i="19"/>
  <c r="F1157" i="19" s="1"/>
  <c r="G1157" i="19" s="1"/>
  <c r="C987" i="19"/>
  <c r="F987" i="19" s="1"/>
  <c r="G987" i="19" s="1"/>
  <c r="D960" i="19"/>
  <c r="C1005" i="19"/>
  <c r="F1005" i="19" s="1"/>
  <c r="G1005" i="19" s="1"/>
  <c r="D1251" i="19"/>
  <c r="C1031" i="19"/>
  <c r="F1031" i="19" s="1"/>
  <c r="G1031" i="19" s="1"/>
  <c r="D896" i="19"/>
  <c r="D1138" i="19"/>
  <c r="C1078" i="19"/>
  <c r="F1078" i="19" s="1"/>
  <c r="G1078" i="19" s="1"/>
  <c r="D1047" i="19"/>
  <c r="D1205" i="19"/>
  <c r="C1108" i="19"/>
  <c r="F1108" i="19" s="1"/>
  <c r="G1108" i="19" s="1"/>
  <c r="D1091" i="19"/>
  <c r="C1151" i="19"/>
  <c r="F1151" i="19" s="1"/>
  <c r="G1151" i="19" s="1"/>
  <c r="D880" i="19"/>
  <c r="D1178" i="19"/>
  <c r="C1222" i="19"/>
  <c r="F1222" i="19" s="1"/>
  <c r="G1222" i="19" s="1"/>
  <c r="C1106" i="19"/>
  <c r="F1106" i="19" s="1"/>
  <c r="G1106" i="19" s="1"/>
  <c r="C969" i="19"/>
  <c r="F969" i="19" s="1"/>
  <c r="G969" i="19" s="1"/>
  <c r="C1274" i="19"/>
  <c r="F1274" i="19" s="1"/>
  <c r="G1274" i="19" s="1"/>
  <c r="C1182" i="19"/>
  <c r="F1182" i="19" s="1"/>
  <c r="G1182" i="19" s="1"/>
  <c r="D1035" i="19"/>
  <c r="C908" i="19"/>
  <c r="F908" i="19" s="1"/>
  <c r="G908" i="19" s="1"/>
  <c r="C1229" i="19"/>
  <c r="F1229" i="19" s="1"/>
  <c r="G1229" i="19" s="1"/>
  <c r="D918" i="19"/>
  <c r="D1267" i="19"/>
  <c r="D1142" i="19"/>
  <c r="C1153" i="19"/>
  <c r="F1153" i="19" s="1"/>
  <c r="G1153" i="19" s="1"/>
  <c r="C890" i="19"/>
  <c r="F890" i="19" s="1"/>
  <c r="G890" i="19" s="1"/>
  <c r="D1027" i="19"/>
  <c r="C1208" i="19"/>
  <c r="F1208" i="19" s="1"/>
  <c r="G1208" i="19" s="1"/>
  <c r="C870" i="19"/>
  <c r="F870" i="19" s="1"/>
  <c r="G870" i="19" s="1"/>
  <c r="D926" i="19"/>
  <c r="D887" i="19"/>
  <c r="C939" i="19"/>
  <c r="F939" i="19" s="1"/>
  <c r="G939" i="19" s="1"/>
  <c r="D1101" i="19"/>
  <c r="C921" i="19"/>
  <c r="F921" i="19" s="1"/>
  <c r="G921" i="19" s="1"/>
  <c r="D929" i="19"/>
  <c r="D954" i="19"/>
  <c r="D888" i="19"/>
  <c r="C1056" i="19"/>
  <c r="F1056" i="19" s="1"/>
  <c r="G1056" i="19" s="1"/>
  <c r="D1140" i="19"/>
  <c r="C1138" i="19"/>
  <c r="F1138" i="19" s="1"/>
  <c r="G1138" i="19" s="1"/>
  <c r="D1279" i="19"/>
  <c r="C1048" i="19"/>
  <c r="F1048" i="19" s="1"/>
  <c r="G1048" i="19" s="1"/>
  <c r="D1233" i="19"/>
  <c r="C1243" i="19"/>
  <c r="F1243" i="19" s="1"/>
  <c r="G1243" i="19" s="1"/>
  <c r="D1152" i="19"/>
  <c r="C897" i="19"/>
  <c r="F897" i="19" s="1"/>
  <c r="G897" i="19" s="1"/>
  <c r="D948" i="19"/>
  <c r="D975" i="19"/>
  <c r="D864" i="19"/>
  <c r="C1219" i="19"/>
  <c r="F1219" i="19" s="1"/>
  <c r="G1219" i="19" s="1"/>
  <c r="D1086" i="19"/>
  <c r="D930" i="19"/>
  <c r="C1204" i="19"/>
  <c r="F1204" i="19" s="1"/>
  <c r="G1204" i="19" s="1"/>
  <c r="C1165" i="19"/>
  <c r="F1165" i="19" s="1"/>
  <c r="G1165" i="19" s="1"/>
  <c r="D1051" i="19"/>
  <c r="D1193" i="19"/>
  <c r="D1005" i="19"/>
  <c r="D1079" i="19"/>
  <c r="D1122" i="19"/>
  <c r="C1065" i="19"/>
  <c r="F1065" i="19" s="1"/>
  <c r="G1065" i="19" s="1"/>
  <c r="D922" i="19"/>
  <c r="C1107" i="19"/>
  <c r="F1107" i="19" s="1"/>
  <c r="G1107" i="19" s="1"/>
  <c r="D1031" i="19"/>
  <c r="C867" i="19"/>
  <c r="F867" i="19" s="1"/>
  <c r="G867" i="19" s="1"/>
  <c r="D897" i="19"/>
  <c r="C1234" i="19"/>
  <c r="F1234" i="19" s="1"/>
  <c r="G1234" i="19" s="1"/>
  <c r="D1019" i="19"/>
  <c r="C1162" i="19"/>
  <c r="F1162" i="19" s="1"/>
  <c r="G1162" i="19" s="1"/>
  <c r="C1255" i="19"/>
  <c r="F1255" i="19" s="1"/>
  <c r="G1255" i="19" s="1"/>
  <c r="C907" i="19"/>
  <c r="F907" i="19" s="1"/>
  <c r="G907" i="19" s="1"/>
  <c r="D1213" i="19"/>
  <c r="C1270" i="19"/>
  <c r="F1270" i="19" s="1"/>
  <c r="G1270" i="19" s="1"/>
  <c r="D1247" i="19"/>
  <c r="D964" i="19"/>
  <c r="C931" i="19"/>
  <c r="F931" i="19" s="1"/>
  <c r="G931" i="19" s="1"/>
  <c r="C933" i="19"/>
  <c r="F933" i="19" s="1"/>
  <c r="G933" i="19" s="1"/>
  <c r="C1210" i="19"/>
  <c r="F1210" i="19" s="1"/>
  <c r="G1210" i="19" s="1"/>
  <c r="C1186" i="19"/>
  <c r="F1186" i="19" s="1"/>
  <c r="G1186" i="19" s="1"/>
  <c r="D1127" i="19"/>
  <c r="C1057" i="19"/>
  <c r="F1057" i="19" s="1"/>
  <c r="G1057" i="19" s="1"/>
  <c r="D1281" i="19"/>
  <c r="C984" i="19"/>
  <c r="F984" i="19" s="1"/>
  <c r="G984" i="19" s="1"/>
  <c r="D915" i="19"/>
  <c r="C948" i="19"/>
  <c r="F948" i="19" s="1"/>
  <c r="G948" i="19" s="1"/>
  <c r="C932" i="19"/>
  <c r="F932" i="19" s="1"/>
  <c r="G932" i="19" s="1"/>
  <c r="C966" i="19"/>
  <c r="F966" i="19" s="1"/>
  <c r="G966" i="19" s="1"/>
  <c r="C1199" i="19"/>
  <c r="F1199" i="19" s="1"/>
  <c r="G1199" i="19" s="1"/>
  <c r="D1190" i="19"/>
  <c r="D1207" i="19"/>
  <c r="D942" i="19"/>
  <c r="D1222" i="19"/>
  <c r="D987" i="19"/>
  <c r="D1230" i="19"/>
  <c r="D1201" i="19"/>
  <c r="D1208" i="19"/>
  <c r="C1235" i="19"/>
  <c r="F1235" i="19" s="1"/>
  <c r="G1235" i="19" s="1"/>
  <c r="D908" i="19"/>
  <c r="D889" i="19"/>
  <c r="C1280" i="19"/>
  <c r="F1280" i="19" s="1"/>
  <c r="G1280" i="19" s="1"/>
  <c r="D1145" i="19"/>
  <c r="C1227" i="19"/>
  <c r="F1227" i="19" s="1"/>
  <c r="G1227" i="19" s="1"/>
  <c r="C1090" i="19"/>
  <c r="F1090" i="19" s="1"/>
  <c r="G1090" i="19" s="1"/>
  <c r="D1265" i="19"/>
  <c r="C866" i="19"/>
  <c r="F866" i="19" s="1"/>
  <c r="G866" i="19" s="1"/>
  <c r="C884" i="19"/>
  <c r="F884" i="19" s="1"/>
  <c r="G884" i="19" s="1"/>
  <c r="C1163" i="19"/>
  <c r="F1163" i="19" s="1"/>
  <c r="G1163" i="19" s="1"/>
  <c r="D1094" i="19"/>
  <c r="D924" i="19"/>
  <c r="D886" i="19"/>
  <c r="D995" i="19"/>
  <c r="D1226" i="19"/>
  <c r="C995" i="19"/>
  <c r="F995" i="19" s="1"/>
  <c r="G995" i="19" s="1"/>
  <c r="D916" i="19"/>
  <c r="C1014" i="19"/>
  <c r="F1014" i="19" s="1"/>
  <c r="G1014" i="19" s="1"/>
  <c r="C999" i="19"/>
  <c r="F999" i="19" s="1"/>
  <c r="G999" i="19" s="1"/>
  <c r="D1131" i="19"/>
  <c r="C982" i="19"/>
  <c r="F982" i="19" s="1"/>
  <c r="G982" i="19" s="1"/>
  <c r="C977" i="19"/>
  <c r="F977" i="19" s="1"/>
  <c r="G977" i="19" s="1"/>
  <c r="D986" i="19"/>
  <c r="D1075" i="19"/>
  <c r="C1061" i="19"/>
  <c r="F1061" i="19" s="1"/>
  <c r="G1061" i="19" s="1"/>
  <c r="D1219" i="19"/>
  <c r="D1087" i="19"/>
  <c r="C1217" i="19"/>
  <c r="F1217" i="19" s="1"/>
  <c r="G1217" i="19" s="1"/>
  <c r="C1150" i="19"/>
  <c r="F1150" i="19" s="1"/>
  <c r="G1150" i="19" s="1"/>
  <c r="C1232" i="19"/>
  <c r="F1232" i="19" s="1"/>
  <c r="G1232" i="19" s="1"/>
  <c r="C1158" i="19"/>
  <c r="F1158" i="19" s="1"/>
  <c r="G1158" i="19" s="1"/>
  <c r="D999" i="19"/>
  <c r="D869" i="19"/>
  <c r="D1049" i="19"/>
  <c r="D1211" i="19"/>
  <c r="D1232" i="19"/>
  <c r="D1011" i="19"/>
  <c r="C1211" i="19"/>
  <c r="F1211" i="19" s="1"/>
  <c r="G1211" i="19" s="1"/>
  <c r="C1110" i="19"/>
  <c r="F1110" i="19" s="1"/>
  <c r="G1110" i="19" s="1"/>
  <c r="D1266" i="19"/>
  <c r="C1099" i="19"/>
  <c r="F1099" i="19" s="1"/>
  <c r="G1099" i="19" s="1"/>
  <c r="D1041" i="19"/>
  <c r="C1191" i="19"/>
  <c r="F1191" i="19" s="1"/>
  <c r="G1191" i="19" s="1"/>
  <c r="C1258" i="19"/>
  <c r="F1258" i="19" s="1"/>
  <c r="G1258" i="19" s="1"/>
  <c r="C1053" i="19"/>
  <c r="F1053" i="19" s="1"/>
  <c r="G1053" i="19" s="1"/>
  <c r="D1048" i="19"/>
  <c r="D970" i="19"/>
  <c r="C1079" i="19"/>
  <c r="F1079" i="19" s="1"/>
  <c r="G1079" i="19" s="1"/>
  <c r="D893" i="19"/>
  <c r="C1064" i="19"/>
  <c r="F1064" i="19" s="1"/>
  <c r="G1064" i="19" s="1"/>
  <c r="D1184" i="19"/>
  <c r="C1197" i="19"/>
  <c r="F1197" i="19" s="1"/>
  <c r="G1197" i="19" s="1"/>
  <c r="D1176" i="19"/>
  <c r="D1147" i="19"/>
  <c r="D1148" i="19"/>
  <c r="D868" i="19"/>
  <c r="C983" i="19"/>
  <c r="F983" i="19" s="1"/>
  <c r="G983" i="19" s="1"/>
  <c r="C1192" i="19"/>
  <c r="F1192" i="19" s="1"/>
  <c r="G1192" i="19" s="1"/>
  <c r="C886" i="19"/>
  <c r="F886" i="19" s="1"/>
  <c r="G886" i="19" s="1"/>
  <c r="D1212" i="19"/>
  <c r="T58" i="33" l="1"/>
  <c r="D20" i="32"/>
  <c r="F19" i="32"/>
  <c r="G19" i="32" s="1"/>
  <c r="S24" i="33"/>
  <c r="U53" i="33"/>
  <c r="U57" i="33" s="1"/>
  <c r="U52" i="33"/>
  <c r="U56" i="33" s="1"/>
  <c r="T19" i="33"/>
  <c r="T23" i="33"/>
  <c r="T18" i="33"/>
  <c r="T20" i="33"/>
  <c r="T22" i="33"/>
  <c r="T21" i="33"/>
  <c r="U51" i="33"/>
  <c r="U55" i="33" s="1"/>
  <c r="V16" i="33"/>
  <c r="W50" i="33"/>
  <c r="W54" i="33" s="1"/>
  <c r="U17" i="33"/>
  <c r="V11" i="33"/>
  <c r="I16" i="32"/>
  <c r="J16" i="32" s="1"/>
  <c r="J11" i="17"/>
  <c r="M18" i="25"/>
  <c r="J12" i="17"/>
  <c r="J7" i="17"/>
  <c r="J19" i="17"/>
  <c r="J8" i="17"/>
  <c r="J6" i="17"/>
  <c r="I174" i="18"/>
  <c r="J5" i="17"/>
  <c r="J4" i="17"/>
  <c r="H132" i="18"/>
  <c r="I20" i="17" s="1"/>
  <c r="I223" i="18"/>
  <c r="I225" i="18" s="1"/>
  <c r="J22" i="17"/>
  <c r="I95" i="18"/>
  <c r="I128" i="18"/>
  <c r="J13" i="17"/>
  <c r="K3" i="17"/>
  <c r="J174" i="18" s="1"/>
  <c r="H175" i="18"/>
  <c r="H129" i="18"/>
  <c r="H224" i="18"/>
  <c r="H96" i="18"/>
  <c r="H101" i="18"/>
  <c r="I14" i="17" s="1"/>
  <c r="J11" i="20"/>
  <c r="K10" i="20"/>
  <c r="L10" i="20" s="1"/>
  <c r="I179" i="18"/>
  <c r="I178" i="18"/>
  <c r="I176" i="18"/>
  <c r="I177" i="18"/>
  <c r="H247" i="18"/>
  <c r="I24" i="17" s="1"/>
  <c r="E864" i="19"/>
  <c r="E865" i="19" s="1"/>
  <c r="E866" i="19" s="1"/>
  <c r="E867" i="19" s="1"/>
  <c r="E868" i="19" s="1"/>
  <c r="E869" i="19" s="1"/>
  <c r="E870" i="19" s="1"/>
  <c r="E871" i="19" s="1"/>
  <c r="E872" i="19" s="1"/>
  <c r="E873" i="19" s="1"/>
  <c r="E874" i="19" s="1"/>
  <c r="E875" i="19" s="1"/>
  <c r="E876" i="19" s="1"/>
  <c r="E877" i="19" s="1"/>
  <c r="E878" i="19" s="1"/>
  <c r="E879" i="19" s="1"/>
  <c r="E880" i="19" s="1"/>
  <c r="E881" i="19" s="1"/>
  <c r="E882" i="19" s="1"/>
  <c r="E883" i="19" s="1"/>
  <c r="E884" i="19" s="1"/>
  <c r="E885" i="19" s="1"/>
  <c r="E886" i="19" s="1"/>
  <c r="E887" i="19" s="1"/>
  <c r="E888" i="19" s="1"/>
  <c r="E889" i="19" s="1"/>
  <c r="E890" i="19" s="1"/>
  <c r="E891" i="19" s="1"/>
  <c r="E892" i="19" s="1"/>
  <c r="E893" i="19" s="1"/>
  <c r="E894" i="19" s="1"/>
  <c r="E895" i="19" s="1"/>
  <c r="E896" i="19" s="1"/>
  <c r="E897" i="19" s="1"/>
  <c r="E898" i="19" s="1"/>
  <c r="E899" i="19" s="1"/>
  <c r="E900" i="19" s="1"/>
  <c r="E901" i="19" s="1"/>
  <c r="E902" i="19" s="1"/>
  <c r="E903" i="19" s="1"/>
  <c r="E904" i="19" s="1"/>
  <c r="E905" i="19" s="1"/>
  <c r="E906" i="19" s="1"/>
  <c r="E907" i="19" s="1"/>
  <c r="E908" i="19" s="1"/>
  <c r="E909" i="19" s="1"/>
  <c r="E910" i="19" s="1"/>
  <c r="E911" i="19" s="1"/>
  <c r="E912" i="19" s="1"/>
  <c r="E913" i="19" s="1"/>
  <c r="E914" i="19" s="1"/>
  <c r="E915" i="19" s="1"/>
  <c r="E916" i="19" s="1"/>
  <c r="E917" i="19" s="1"/>
  <c r="E918" i="19" s="1"/>
  <c r="E919" i="19" s="1"/>
  <c r="E920" i="19" s="1"/>
  <c r="E921" i="19" s="1"/>
  <c r="E922" i="19" s="1"/>
  <c r="E923" i="19" s="1"/>
  <c r="E924" i="19" s="1"/>
  <c r="E925" i="19" s="1"/>
  <c r="E926" i="19" s="1"/>
  <c r="E927" i="19" s="1"/>
  <c r="E928" i="19" s="1"/>
  <c r="E929" i="19" s="1"/>
  <c r="E930" i="19" s="1"/>
  <c r="E931" i="19" s="1"/>
  <c r="E932" i="19" s="1"/>
  <c r="E933" i="19" s="1"/>
  <c r="E934" i="19" s="1"/>
  <c r="E935" i="19" s="1"/>
  <c r="E936" i="19" s="1"/>
  <c r="E937" i="19" s="1"/>
  <c r="E938" i="19" s="1"/>
  <c r="E939" i="19" s="1"/>
  <c r="E940" i="19" s="1"/>
  <c r="E941" i="19" s="1"/>
  <c r="E942" i="19" s="1"/>
  <c r="E943" i="19" s="1"/>
  <c r="E944" i="19" s="1"/>
  <c r="E945" i="19" s="1"/>
  <c r="E946" i="19" s="1"/>
  <c r="E947" i="19" s="1"/>
  <c r="E948" i="19" s="1"/>
  <c r="E949" i="19" s="1"/>
  <c r="E950" i="19" s="1"/>
  <c r="E951" i="19" s="1"/>
  <c r="E952" i="19" s="1"/>
  <c r="E953" i="19" s="1"/>
  <c r="E954" i="19" s="1"/>
  <c r="E955" i="19" s="1"/>
  <c r="E956" i="19" s="1"/>
  <c r="E957" i="19" s="1"/>
  <c r="E958" i="19" s="1"/>
  <c r="E959" i="19" s="1"/>
  <c r="E960" i="19" s="1"/>
  <c r="E961" i="19" s="1"/>
  <c r="E962" i="19" s="1"/>
  <c r="E963" i="19" s="1"/>
  <c r="E964" i="19" s="1"/>
  <c r="E965" i="19" s="1"/>
  <c r="E966" i="19" s="1"/>
  <c r="E967" i="19" s="1"/>
  <c r="E968" i="19" s="1"/>
  <c r="E969" i="19" s="1"/>
  <c r="E970" i="19" s="1"/>
  <c r="E971" i="19" s="1"/>
  <c r="E972" i="19" s="1"/>
  <c r="E973" i="19" s="1"/>
  <c r="E974" i="19" s="1"/>
  <c r="E975" i="19" s="1"/>
  <c r="E976" i="19" s="1"/>
  <c r="E977" i="19" s="1"/>
  <c r="E978" i="19" s="1"/>
  <c r="E979" i="19" s="1"/>
  <c r="E980" i="19" s="1"/>
  <c r="E981" i="19" s="1"/>
  <c r="E982" i="19" s="1"/>
  <c r="E983" i="19" s="1"/>
  <c r="E984" i="19" s="1"/>
  <c r="E985" i="19" s="1"/>
  <c r="E986" i="19" s="1"/>
  <c r="E987" i="19" s="1"/>
  <c r="E988" i="19" s="1"/>
  <c r="E989" i="19" s="1"/>
  <c r="E990" i="19" s="1"/>
  <c r="E991" i="19" s="1"/>
  <c r="E992" i="19" s="1"/>
  <c r="E993" i="19" s="1"/>
  <c r="E994" i="19" s="1"/>
  <c r="E995" i="19" s="1"/>
  <c r="E996" i="19" s="1"/>
  <c r="E997" i="19" s="1"/>
  <c r="E998" i="19" s="1"/>
  <c r="E999" i="19" s="1"/>
  <c r="E1000" i="19" s="1"/>
  <c r="E1001" i="19" s="1"/>
  <c r="E1002" i="19" s="1"/>
  <c r="E1003" i="19" s="1"/>
  <c r="E1004" i="19" s="1"/>
  <c r="E1005" i="19" s="1"/>
  <c r="E1006" i="19" s="1"/>
  <c r="E1007" i="19" s="1"/>
  <c r="E1008" i="19" s="1"/>
  <c r="E1009" i="19" s="1"/>
  <c r="E1010" i="19" s="1"/>
  <c r="E1011" i="19" s="1"/>
  <c r="E1012" i="19" s="1"/>
  <c r="E1013" i="19" s="1"/>
  <c r="E1014" i="19" s="1"/>
  <c r="E1015" i="19" s="1"/>
  <c r="E1016" i="19" s="1"/>
  <c r="E1017" i="19" s="1"/>
  <c r="E1018" i="19" s="1"/>
  <c r="E1019" i="19" s="1"/>
  <c r="E1020" i="19" s="1"/>
  <c r="E1021" i="19" s="1"/>
  <c r="E1022" i="19" s="1"/>
  <c r="E1023" i="19" s="1"/>
  <c r="E1024" i="19" s="1"/>
  <c r="E1025" i="19" s="1"/>
  <c r="E1026" i="19" s="1"/>
  <c r="E1027" i="19" s="1"/>
  <c r="E1028" i="19" s="1"/>
  <c r="E1029" i="19" s="1"/>
  <c r="E1030" i="19" s="1"/>
  <c r="E1031" i="19" s="1"/>
  <c r="E1032" i="19" s="1"/>
  <c r="E1033" i="19" s="1"/>
  <c r="E1034" i="19" s="1"/>
  <c r="E1035" i="19" s="1"/>
  <c r="E1036" i="19" s="1"/>
  <c r="E1037" i="19" s="1"/>
  <c r="E1038" i="19" s="1"/>
  <c r="E1039" i="19" s="1"/>
  <c r="E1040" i="19" s="1"/>
  <c r="E1041" i="19" s="1"/>
  <c r="E1042" i="19" s="1"/>
  <c r="E1043" i="19" s="1"/>
  <c r="E1044" i="19" s="1"/>
  <c r="E1045" i="19" s="1"/>
  <c r="E1046" i="19" s="1"/>
  <c r="E1047" i="19" s="1"/>
  <c r="E1048" i="19" s="1"/>
  <c r="E1049" i="19" s="1"/>
  <c r="E1050" i="19" s="1"/>
  <c r="E1051" i="19" s="1"/>
  <c r="E1052" i="19" s="1"/>
  <c r="E1053" i="19" s="1"/>
  <c r="E1054" i="19" s="1"/>
  <c r="E1055" i="19" s="1"/>
  <c r="E1056" i="19" s="1"/>
  <c r="E1057" i="19" s="1"/>
  <c r="E1058" i="19" s="1"/>
  <c r="E1059" i="19" s="1"/>
  <c r="E1060" i="19" s="1"/>
  <c r="E1061" i="19" s="1"/>
  <c r="E1062" i="19" s="1"/>
  <c r="E1063" i="19" s="1"/>
  <c r="E1064" i="19" s="1"/>
  <c r="E1065" i="19" s="1"/>
  <c r="E1066" i="19" s="1"/>
  <c r="E1067" i="19" s="1"/>
  <c r="E1068" i="19" s="1"/>
  <c r="E1069" i="19" s="1"/>
  <c r="E1070" i="19" s="1"/>
  <c r="E1071" i="19" s="1"/>
  <c r="E1072" i="19" s="1"/>
  <c r="E1073" i="19" s="1"/>
  <c r="E1074" i="19" s="1"/>
  <c r="E1075" i="19" s="1"/>
  <c r="E1076" i="19" s="1"/>
  <c r="E1077" i="19" s="1"/>
  <c r="E1078" i="19" s="1"/>
  <c r="E1079" i="19" s="1"/>
  <c r="E1080" i="19" s="1"/>
  <c r="E1081" i="19" s="1"/>
  <c r="E1082" i="19" s="1"/>
  <c r="E1083" i="19" s="1"/>
  <c r="E1084" i="19" s="1"/>
  <c r="E1085" i="19" s="1"/>
  <c r="E1086" i="19" s="1"/>
  <c r="E1087" i="19" s="1"/>
  <c r="E1088" i="19" s="1"/>
  <c r="E1089" i="19" s="1"/>
  <c r="E1090" i="19" s="1"/>
  <c r="E1091" i="19" s="1"/>
  <c r="E1092" i="19" s="1"/>
  <c r="E1093" i="19" s="1"/>
  <c r="E1094" i="19" s="1"/>
  <c r="E1095" i="19" s="1"/>
  <c r="E1096" i="19" s="1"/>
  <c r="E1097" i="19" s="1"/>
  <c r="E1098" i="19" s="1"/>
  <c r="E1099" i="19" s="1"/>
  <c r="E1100" i="19" s="1"/>
  <c r="E1101" i="19" s="1"/>
  <c r="E1102" i="19" s="1"/>
  <c r="E1103" i="19" s="1"/>
  <c r="E1104" i="19" s="1"/>
  <c r="E1105" i="19" s="1"/>
  <c r="E1106" i="19" s="1"/>
  <c r="E1107" i="19" s="1"/>
  <c r="E1108" i="19" s="1"/>
  <c r="E1109" i="19" s="1"/>
  <c r="E1110" i="19" s="1"/>
  <c r="E1111" i="19" s="1"/>
  <c r="E1112" i="19" s="1"/>
  <c r="E1113" i="19" s="1"/>
  <c r="E1114" i="19" s="1"/>
  <c r="E1115" i="19" s="1"/>
  <c r="E1116" i="19" s="1"/>
  <c r="E1117" i="19" s="1"/>
  <c r="E1118" i="19" s="1"/>
  <c r="E1119" i="19" s="1"/>
  <c r="E1120" i="19" s="1"/>
  <c r="E1121" i="19" s="1"/>
  <c r="E1122" i="19" s="1"/>
  <c r="E1123" i="19" s="1"/>
  <c r="E1124" i="19" s="1"/>
  <c r="E1125" i="19" s="1"/>
  <c r="E1126" i="19" s="1"/>
  <c r="E1127" i="19" s="1"/>
  <c r="E1128" i="19" s="1"/>
  <c r="E1129" i="19" s="1"/>
  <c r="E1130" i="19" s="1"/>
  <c r="E1131" i="19" s="1"/>
  <c r="E1132" i="19" s="1"/>
  <c r="E1133" i="19" s="1"/>
  <c r="E1134" i="19" s="1"/>
  <c r="E1135" i="19" s="1"/>
  <c r="E1136" i="19" s="1"/>
  <c r="E1137" i="19" s="1"/>
  <c r="E1138" i="19" s="1"/>
  <c r="E1139" i="19" s="1"/>
  <c r="E1140" i="19" s="1"/>
  <c r="E1141" i="19" s="1"/>
  <c r="E1142" i="19" s="1"/>
  <c r="E1143" i="19" s="1"/>
  <c r="E1144" i="19" s="1"/>
  <c r="E1145" i="19" s="1"/>
  <c r="E1146" i="19" s="1"/>
  <c r="E1147" i="19" s="1"/>
  <c r="E1148" i="19" s="1"/>
  <c r="E1149" i="19" s="1"/>
  <c r="E1150" i="19" s="1"/>
  <c r="E1151" i="19" s="1"/>
  <c r="E1152" i="19" s="1"/>
  <c r="E1153" i="19" s="1"/>
  <c r="E1154" i="19" s="1"/>
  <c r="E1155" i="19" s="1"/>
  <c r="E1156" i="19" s="1"/>
  <c r="E1157" i="19" s="1"/>
  <c r="E1158" i="19" s="1"/>
  <c r="E1159" i="19" s="1"/>
  <c r="E1160" i="19" s="1"/>
  <c r="E1161" i="19" s="1"/>
  <c r="E1162" i="19" s="1"/>
  <c r="E1163" i="19" s="1"/>
  <c r="E1164" i="19" s="1"/>
  <c r="E1165" i="19" s="1"/>
  <c r="E1166" i="19" s="1"/>
  <c r="E1167" i="19" s="1"/>
  <c r="E1168" i="19" s="1"/>
  <c r="E1169" i="19" s="1"/>
  <c r="E1170" i="19" s="1"/>
  <c r="E1171" i="19" s="1"/>
  <c r="E1172" i="19" s="1"/>
  <c r="E1173" i="19" s="1"/>
  <c r="E1174" i="19" s="1"/>
  <c r="E1175" i="19" s="1"/>
  <c r="E1176" i="19" s="1"/>
  <c r="E1177" i="19" s="1"/>
  <c r="E1178" i="19" s="1"/>
  <c r="E1179" i="19" s="1"/>
  <c r="E1180" i="19" s="1"/>
  <c r="E1181" i="19" s="1"/>
  <c r="E1182" i="19" s="1"/>
  <c r="E1183" i="19" s="1"/>
  <c r="E1184" i="19" s="1"/>
  <c r="E1185" i="19" s="1"/>
  <c r="E1186" i="19" s="1"/>
  <c r="E1187" i="19" s="1"/>
  <c r="E1188" i="19" s="1"/>
  <c r="E1189" i="19" s="1"/>
  <c r="E1190" i="19" s="1"/>
  <c r="E1191" i="19" s="1"/>
  <c r="E1192" i="19" s="1"/>
  <c r="E1193" i="19" s="1"/>
  <c r="E1194" i="19" s="1"/>
  <c r="E1195" i="19" s="1"/>
  <c r="E1196" i="19" s="1"/>
  <c r="E1197" i="19" s="1"/>
  <c r="E1198" i="19" s="1"/>
  <c r="E1199" i="19" s="1"/>
  <c r="E1200" i="19" s="1"/>
  <c r="E1201" i="19" s="1"/>
  <c r="E1202" i="19" s="1"/>
  <c r="E1203" i="19" s="1"/>
  <c r="E1204" i="19" s="1"/>
  <c r="E1205" i="19" s="1"/>
  <c r="E1206" i="19" s="1"/>
  <c r="E1207" i="19" s="1"/>
  <c r="E1208" i="19" s="1"/>
  <c r="E1209" i="19" s="1"/>
  <c r="E1210" i="19" s="1"/>
  <c r="E1211" i="19" s="1"/>
  <c r="E1212" i="19" s="1"/>
  <c r="E1213" i="19" s="1"/>
  <c r="E1214" i="19" s="1"/>
  <c r="E1215" i="19" s="1"/>
  <c r="E1216" i="19" s="1"/>
  <c r="E1217" i="19" s="1"/>
  <c r="E1218" i="19" s="1"/>
  <c r="E1219" i="19" s="1"/>
  <c r="E1220" i="19" s="1"/>
  <c r="E1221" i="19" s="1"/>
  <c r="E1222" i="19" s="1"/>
  <c r="E1223" i="19" s="1"/>
  <c r="E1224" i="19" s="1"/>
  <c r="E1225" i="19" s="1"/>
  <c r="E1226" i="19" s="1"/>
  <c r="E1227" i="19" s="1"/>
  <c r="E1228" i="19" s="1"/>
  <c r="E1229" i="19" s="1"/>
  <c r="E1230" i="19" s="1"/>
  <c r="E1231" i="19" s="1"/>
  <c r="E1232" i="19" s="1"/>
  <c r="E1233" i="19" s="1"/>
  <c r="E1234" i="19" s="1"/>
  <c r="E1235" i="19" s="1"/>
  <c r="E1236" i="19" s="1"/>
  <c r="E1237" i="19" s="1"/>
  <c r="E1238" i="19" s="1"/>
  <c r="E1239" i="19" s="1"/>
  <c r="E1240" i="19" s="1"/>
  <c r="E1241" i="19" s="1"/>
  <c r="E1242" i="19" s="1"/>
  <c r="E1243" i="19" s="1"/>
  <c r="E1244" i="19" s="1"/>
  <c r="E1245" i="19" s="1"/>
  <c r="E1246" i="19" s="1"/>
  <c r="E1247" i="19" s="1"/>
  <c r="E1248" i="19" s="1"/>
  <c r="E1249" i="19" s="1"/>
  <c r="E1250" i="19" s="1"/>
  <c r="E1251" i="19" s="1"/>
  <c r="E1252" i="19" s="1"/>
  <c r="E1253" i="19" s="1"/>
  <c r="E1254" i="19" s="1"/>
  <c r="E1255" i="19" s="1"/>
  <c r="E1256" i="19" s="1"/>
  <c r="E1257" i="19" s="1"/>
  <c r="E1258" i="19" s="1"/>
  <c r="E1259" i="19" s="1"/>
  <c r="E1260" i="19" s="1"/>
  <c r="E1261" i="19" s="1"/>
  <c r="E1262" i="19" s="1"/>
  <c r="E1263" i="19" s="1"/>
  <c r="E1264" i="19" s="1"/>
  <c r="E1265" i="19" s="1"/>
  <c r="E1266" i="19" s="1"/>
  <c r="E1267" i="19" s="1"/>
  <c r="E1268" i="19" s="1"/>
  <c r="E1269" i="19" s="1"/>
  <c r="E1270" i="19" s="1"/>
  <c r="E1271" i="19" s="1"/>
  <c r="E1272" i="19" s="1"/>
  <c r="E1273" i="19" s="1"/>
  <c r="E1274" i="19" s="1"/>
  <c r="E1275" i="19" s="1"/>
  <c r="E1276" i="19" s="1"/>
  <c r="E1277" i="19" s="1"/>
  <c r="E1278" i="19" s="1"/>
  <c r="E1279" i="19" s="1"/>
  <c r="E1280" i="19" s="1"/>
  <c r="E1281" i="19" s="1"/>
  <c r="E1282" i="19" s="1"/>
  <c r="E1283" i="19" s="1"/>
  <c r="N11" i="20"/>
  <c r="O10" i="20"/>
  <c r="P10" i="20" s="1"/>
  <c r="G10" i="20"/>
  <c r="H10" i="20" s="1"/>
  <c r="F11" i="20"/>
  <c r="I130" i="18"/>
  <c r="I131" i="18"/>
  <c r="I245" i="18"/>
  <c r="I246" i="18"/>
  <c r="B11" i="20"/>
  <c r="C10" i="20"/>
  <c r="D10" i="20" s="1"/>
  <c r="H180" i="18"/>
  <c r="I21" i="17" s="1"/>
  <c r="I97" i="18"/>
  <c r="I100" i="18"/>
  <c r="I99" i="18"/>
  <c r="I98" i="18"/>
  <c r="E860" i="19"/>
  <c r="F860" i="19" s="1"/>
  <c r="AF118" i="18" s="1"/>
  <c r="F864" i="19"/>
  <c r="G864" i="19" s="1"/>
  <c r="L2" i="17"/>
  <c r="J244" i="18"/>
  <c r="J222" i="18"/>
  <c r="J94" i="18"/>
  <c r="J127" i="18"/>
  <c r="J173" i="18"/>
  <c r="U58" i="33" l="1"/>
  <c r="T24" i="33"/>
  <c r="D21" i="32"/>
  <c r="F20" i="32"/>
  <c r="G20" i="32" s="1"/>
  <c r="U21" i="33"/>
  <c r="U20" i="33"/>
  <c r="U22" i="33"/>
  <c r="U18" i="33"/>
  <c r="U23" i="33"/>
  <c r="U19" i="33"/>
  <c r="W16" i="33"/>
  <c r="V52" i="33"/>
  <c r="V56" i="33" s="1"/>
  <c r="X50" i="33"/>
  <c r="X54" i="33" s="1"/>
  <c r="V17" i="33"/>
  <c r="W11" i="33"/>
  <c r="V51" i="33"/>
  <c r="V55" i="33" s="1"/>
  <c r="V53" i="33"/>
  <c r="V57" i="33" s="1"/>
  <c r="I17" i="32"/>
  <c r="J17" i="32" s="1"/>
  <c r="K12" i="17"/>
  <c r="K11" i="17"/>
  <c r="M19" i="25"/>
  <c r="K22" i="17"/>
  <c r="K7" i="17"/>
  <c r="K4" i="17"/>
  <c r="K5" i="17"/>
  <c r="K6" i="17"/>
  <c r="K8" i="17"/>
  <c r="J223" i="18"/>
  <c r="J225" i="18" s="1"/>
  <c r="J95" i="18"/>
  <c r="K19" i="17"/>
  <c r="L3" i="17"/>
  <c r="J128" i="18"/>
  <c r="K13" i="17"/>
  <c r="I96" i="18"/>
  <c r="I224" i="18"/>
  <c r="I129" i="18"/>
  <c r="I175" i="18"/>
  <c r="I101" i="18"/>
  <c r="J14" i="17" s="1"/>
  <c r="J179" i="18"/>
  <c r="J176" i="18"/>
  <c r="J178" i="18"/>
  <c r="J177" i="18"/>
  <c r="I180" i="18"/>
  <c r="J21" i="17" s="1"/>
  <c r="C11" i="20"/>
  <c r="D11" i="20" s="1"/>
  <c r="B12" i="20"/>
  <c r="AF123" i="18"/>
  <c r="AD125" i="18" s="1"/>
  <c r="AE119" i="18"/>
  <c r="J130" i="18"/>
  <c r="J131" i="18"/>
  <c r="F12" i="20"/>
  <c r="G11" i="20"/>
  <c r="H11" i="20" s="1"/>
  <c r="J99" i="18"/>
  <c r="J97" i="18"/>
  <c r="J98" i="18"/>
  <c r="J100" i="18"/>
  <c r="J245" i="18"/>
  <c r="J246" i="18"/>
  <c r="I132" i="18"/>
  <c r="J20" i="17" s="1"/>
  <c r="N12" i="20"/>
  <c r="O11" i="20"/>
  <c r="P11" i="20" s="1"/>
  <c r="J12" i="20"/>
  <c r="K11" i="20"/>
  <c r="L11" i="20" s="1"/>
  <c r="M2" i="17"/>
  <c r="K222" i="18"/>
  <c r="K94" i="18"/>
  <c r="K244" i="18"/>
  <c r="K127" i="18"/>
  <c r="K173" i="18"/>
  <c r="I247" i="18"/>
  <c r="J24" i="17" s="1"/>
  <c r="V58" i="33" l="1"/>
  <c r="U24" i="33"/>
  <c r="D22" i="32"/>
  <c r="F21" i="32"/>
  <c r="G21" i="32" s="1"/>
  <c r="W53" i="33"/>
  <c r="W57" i="33" s="1"/>
  <c r="V23" i="33"/>
  <c r="V22" i="33"/>
  <c r="V20" i="33"/>
  <c r="V19" i="33"/>
  <c r="V21" i="33"/>
  <c r="V18" i="33"/>
  <c r="X11" i="33"/>
  <c r="W17" i="33"/>
  <c r="W52" i="33"/>
  <c r="W56" i="33" s="1"/>
  <c r="W51" i="33"/>
  <c r="W55" i="33" s="1"/>
  <c r="Y50" i="33"/>
  <c r="Y54" i="33" s="1"/>
  <c r="X16" i="33"/>
  <c r="I18" i="32"/>
  <c r="J18" i="32" s="1"/>
  <c r="L11" i="17"/>
  <c r="M20" i="25"/>
  <c r="L4" i="17"/>
  <c r="L12" i="17"/>
  <c r="M12" i="17" s="1"/>
  <c r="L13" i="17"/>
  <c r="L8" i="17"/>
  <c r="L6" i="17"/>
  <c r="L7" i="17"/>
  <c r="L5" i="17"/>
  <c r="J247" i="18"/>
  <c r="K24" i="17" s="1"/>
  <c r="J132" i="18"/>
  <c r="K20" i="17" s="1"/>
  <c r="L19" i="17"/>
  <c r="K95" i="18"/>
  <c r="M3" i="17"/>
  <c r="L223" i="18" s="1"/>
  <c r="K128" i="18"/>
  <c r="K223" i="18"/>
  <c r="L22" i="17"/>
  <c r="K174" i="18"/>
  <c r="J96" i="18"/>
  <c r="J129" i="18"/>
  <c r="J224" i="18"/>
  <c r="J175" i="18"/>
  <c r="K179" i="18"/>
  <c r="K176" i="18"/>
  <c r="K178" i="18"/>
  <c r="K177" i="18"/>
  <c r="O12" i="20"/>
  <c r="P12" i="20" s="1"/>
  <c r="N13" i="20"/>
  <c r="J180" i="18"/>
  <c r="K21" i="17" s="1"/>
  <c r="N2" i="17"/>
  <c r="L244" i="18"/>
  <c r="L94" i="18"/>
  <c r="L127" i="18"/>
  <c r="L222" i="18"/>
  <c r="L173" i="18"/>
  <c r="K130" i="18"/>
  <c r="K131" i="18"/>
  <c r="C12" i="20"/>
  <c r="D12" i="20" s="1"/>
  <c r="B13" i="20"/>
  <c r="K12" i="20"/>
  <c r="L12" i="20" s="1"/>
  <c r="J13" i="20"/>
  <c r="G12" i="20"/>
  <c r="H12" i="20" s="1"/>
  <c r="F13" i="20"/>
  <c r="K245" i="18"/>
  <c r="K246" i="18"/>
  <c r="K98" i="18"/>
  <c r="K97" i="18"/>
  <c r="K100" i="18"/>
  <c r="K99" i="18"/>
  <c r="J101" i="18"/>
  <c r="K14" i="17" s="1"/>
  <c r="V24" i="33" l="1"/>
  <c r="D23" i="32"/>
  <c r="F22" i="32"/>
  <c r="G22" i="32" s="1"/>
  <c r="W58" i="33"/>
  <c r="X17" i="33"/>
  <c r="Y11" i="33"/>
  <c r="X53" i="33"/>
  <c r="X57" i="33" s="1"/>
  <c r="X51" i="33"/>
  <c r="X55" i="33" s="1"/>
  <c r="Y16" i="33"/>
  <c r="X52" i="33"/>
  <c r="X56" i="33" s="1"/>
  <c r="W18" i="33"/>
  <c r="W22" i="33"/>
  <c r="W19" i="33"/>
  <c r="W21" i="33"/>
  <c r="W23" i="33"/>
  <c r="W20" i="33"/>
  <c r="Z50" i="33"/>
  <c r="Z54" i="33" s="1"/>
  <c r="I19" i="32"/>
  <c r="J19" i="32" s="1"/>
  <c r="M21" i="25"/>
  <c r="M5" i="17"/>
  <c r="M11" i="17"/>
  <c r="L174" i="18"/>
  <c r="M8" i="17"/>
  <c r="M6" i="17"/>
  <c r="M7" i="17"/>
  <c r="M4" i="17"/>
  <c r="M13" i="17"/>
  <c r="K180" i="18"/>
  <c r="L21" i="17" s="1"/>
  <c r="M19" i="17"/>
  <c r="K225" i="18"/>
  <c r="L128" i="18"/>
  <c r="M22" i="17"/>
  <c r="N3" i="17"/>
  <c r="M223" i="18" s="1"/>
  <c r="L95" i="18"/>
  <c r="K175" i="18"/>
  <c r="K224" i="18"/>
  <c r="K129" i="18"/>
  <c r="K96" i="18"/>
  <c r="G13" i="20"/>
  <c r="H13" i="20" s="1"/>
  <c r="F14" i="20"/>
  <c r="O2" i="17"/>
  <c r="M94" i="18"/>
  <c r="M222" i="18"/>
  <c r="M127" i="18"/>
  <c r="M173" i="18"/>
  <c r="M244" i="18"/>
  <c r="O13" i="20"/>
  <c r="P13" i="20" s="1"/>
  <c r="N14" i="20"/>
  <c r="K101" i="18"/>
  <c r="L14" i="17" s="1"/>
  <c r="K132" i="18"/>
  <c r="L20" i="17" s="1"/>
  <c r="K13" i="20"/>
  <c r="L13" i="20" s="1"/>
  <c r="J14" i="20"/>
  <c r="L131" i="18"/>
  <c r="L130" i="18"/>
  <c r="C13" i="20"/>
  <c r="D13" i="20" s="1"/>
  <c r="B14" i="20"/>
  <c r="L100" i="18"/>
  <c r="L97" i="18"/>
  <c r="L98" i="18"/>
  <c r="L99" i="18"/>
  <c r="L245" i="18"/>
  <c r="L246" i="18"/>
  <c r="K247" i="18"/>
  <c r="L24" i="17" s="1"/>
  <c r="L179" i="18"/>
  <c r="L178" i="18"/>
  <c r="L176" i="18"/>
  <c r="L177" i="18"/>
  <c r="W24" i="33" l="1"/>
  <c r="D24" i="32"/>
  <c r="F23" i="32"/>
  <c r="G23" i="32" s="1"/>
  <c r="Z16" i="33"/>
  <c r="AA50" i="33"/>
  <c r="AA54" i="33" s="1"/>
  <c r="Y51" i="33"/>
  <c r="Y55" i="33" s="1"/>
  <c r="Y17" i="33"/>
  <c r="Z11" i="33"/>
  <c r="Y53" i="33"/>
  <c r="Y57" i="33" s="1"/>
  <c r="Y52" i="33"/>
  <c r="Y56" i="33" s="1"/>
  <c r="X58" i="33"/>
  <c r="X19" i="33"/>
  <c r="X21" i="33"/>
  <c r="X23" i="33"/>
  <c r="X18" i="33"/>
  <c r="X20" i="33"/>
  <c r="X22" i="33"/>
  <c r="I20" i="32"/>
  <c r="J20" i="32" s="1"/>
  <c r="M22" i="25"/>
  <c r="N12" i="17"/>
  <c r="N11" i="17"/>
  <c r="N4" i="17"/>
  <c r="N7" i="17"/>
  <c r="N6" i="17"/>
  <c r="N5" i="17"/>
  <c r="N8" i="17"/>
  <c r="L132" i="18"/>
  <c r="M20" i="17" s="1"/>
  <c r="M95" i="18"/>
  <c r="N22" i="17"/>
  <c r="M174" i="18"/>
  <c r="M128" i="18"/>
  <c r="L225" i="18"/>
  <c r="M225" i="18" s="1"/>
  <c r="N13" i="17"/>
  <c r="N19" i="17"/>
  <c r="O3" i="17"/>
  <c r="L175" i="18"/>
  <c r="L224" i="18"/>
  <c r="L129" i="18"/>
  <c r="L96" i="18"/>
  <c r="G14" i="20"/>
  <c r="H14" i="20" s="1"/>
  <c r="F15" i="20"/>
  <c r="N15" i="20"/>
  <c r="O14" i="20"/>
  <c r="P14" i="20" s="1"/>
  <c r="L247" i="18"/>
  <c r="M24" i="17" s="1"/>
  <c r="L101" i="18"/>
  <c r="M14" i="17" s="1"/>
  <c r="K14" i="20"/>
  <c r="L14" i="20" s="1"/>
  <c r="J15" i="20"/>
  <c r="M246" i="18"/>
  <c r="M245" i="18"/>
  <c r="M176" i="18"/>
  <c r="M179" i="18"/>
  <c r="M178" i="18"/>
  <c r="M177" i="18"/>
  <c r="L180" i="18"/>
  <c r="M21" i="17" s="1"/>
  <c r="B15" i="20"/>
  <c r="C14" i="20"/>
  <c r="D14" i="20" s="1"/>
  <c r="M130" i="18"/>
  <c r="M131" i="18"/>
  <c r="M97" i="18"/>
  <c r="M99" i="18"/>
  <c r="M98" i="18"/>
  <c r="M100" i="18"/>
  <c r="P2" i="17"/>
  <c r="N94" i="18"/>
  <c r="N127" i="18"/>
  <c r="N173" i="18"/>
  <c r="N244" i="18"/>
  <c r="N222" i="18"/>
  <c r="G24" i="32" l="1"/>
  <c r="D25" i="32"/>
  <c r="F24" i="32"/>
  <c r="X24" i="33"/>
  <c r="Z51" i="33"/>
  <c r="Z55" i="33" s="1"/>
  <c r="Y58" i="33"/>
  <c r="Y21" i="33"/>
  <c r="Y20" i="33"/>
  <c r="Y23" i="33"/>
  <c r="Y18" i="33"/>
  <c r="Y19" i="33"/>
  <c r="Y22" i="33"/>
  <c r="Z53" i="33"/>
  <c r="Z57" i="33" s="1"/>
  <c r="AB50" i="33"/>
  <c r="AB54" i="33" s="1"/>
  <c r="Z52" i="33"/>
  <c r="Z56" i="33" s="1"/>
  <c r="Z17" i="33"/>
  <c r="AA11" i="33"/>
  <c r="AA16" i="33"/>
  <c r="I21" i="32"/>
  <c r="J21" i="32" s="1"/>
  <c r="O12" i="17"/>
  <c r="M23" i="25"/>
  <c r="O4" i="17"/>
  <c r="O11" i="17"/>
  <c r="O5" i="17"/>
  <c r="O7" i="17"/>
  <c r="O8" i="17"/>
  <c r="O6" i="17"/>
  <c r="N95" i="18"/>
  <c r="N128" i="18"/>
  <c r="N223" i="18"/>
  <c r="N225" i="18" s="1"/>
  <c r="O19" i="17"/>
  <c r="N174" i="18"/>
  <c r="O13" i="17"/>
  <c r="P3" i="17"/>
  <c r="O22" i="17"/>
  <c r="M224" i="18"/>
  <c r="M175" i="18"/>
  <c r="M96" i="18"/>
  <c r="M129" i="18"/>
  <c r="O15" i="20"/>
  <c r="P15" i="20" s="1"/>
  <c r="N16" i="20"/>
  <c r="N179" i="18"/>
  <c r="N178" i="18"/>
  <c r="N176" i="18"/>
  <c r="N177" i="18"/>
  <c r="Q2" i="17"/>
  <c r="O127" i="18"/>
  <c r="O173" i="18"/>
  <c r="O244" i="18"/>
  <c r="O222" i="18"/>
  <c r="O94" i="18"/>
  <c r="M132" i="18"/>
  <c r="N20" i="17" s="1"/>
  <c r="G15" i="20"/>
  <c r="H15" i="20" s="1"/>
  <c r="F16" i="20"/>
  <c r="N130" i="18"/>
  <c r="N131" i="18"/>
  <c r="M180" i="18"/>
  <c r="N21" i="17" s="1"/>
  <c r="N100" i="18"/>
  <c r="N97" i="18"/>
  <c r="N99" i="18"/>
  <c r="N98" i="18"/>
  <c r="M247" i="18"/>
  <c r="N24" i="17" s="1"/>
  <c r="N245" i="18"/>
  <c r="N246" i="18"/>
  <c r="M101" i="18"/>
  <c r="N14" i="17" s="1"/>
  <c r="K15" i="20"/>
  <c r="L15" i="20" s="1"/>
  <c r="J16" i="20"/>
  <c r="C15" i="20"/>
  <c r="D15" i="20" s="1"/>
  <c r="B16" i="20"/>
  <c r="Y24" i="33" l="1"/>
  <c r="D26" i="32"/>
  <c r="F25" i="32"/>
  <c r="G25" i="32"/>
  <c r="Z58" i="33"/>
  <c r="AA52" i="33"/>
  <c r="AA56" i="33" s="1"/>
  <c r="AA17" i="33"/>
  <c r="AB11" i="33"/>
  <c r="AC50" i="33"/>
  <c r="AC54" i="33" s="1"/>
  <c r="AA51" i="33"/>
  <c r="AA55" i="33" s="1"/>
  <c r="Z23" i="33"/>
  <c r="Z22" i="33"/>
  <c r="Z20" i="33"/>
  <c r="Z21" i="33"/>
  <c r="Z18" i="33"/>
  <c r="Z19" i="33"/>
  <c r="AB16" i="33"/>
  <c r="AA53" i="33"/>
  <c r="AA57" i="33" s="1"/>
  <c r="I22" i="32"/>
  <c r="J22" i="32" s="1"/>
  <c r="P7" i="17"/>
  <c r="M24" i="25"/>
  <c r="P12" i="17"/>
  <c r="P11" i="17"/>
  <c r="P5" i="17"/>
  <c r="P8" i="17"/>
  <c r="P4" i="17"/>
  <c r="P6" i="17"/>
  <c r="N132" i="18"/>
  <c r="O20" i="17" s="1"/>
  <c r="P19" i="17"/>
  <c r="O128" i="18"/>
  <c r="O174" i="18"/>
  <c r="O95" i="18"/>
  <c r="O223" i="18"/>
  <c r="O225" i="18" s="1"/>
  <c r="P13" i="17"/>
  <c r="P22" i="17"/>
  <c r="Q3" i="17"/>
  <c r="Q7" i="17" s="1"/>
  <c r="N175" i="18"/>
  <c r="N96" i="18"/>
  <c r="N224" i="18"/>
  <c r="N129" i="18"/>
  <c r="N17" i="20"/>
  <c r="O16" i="20"/>
  <c r="P16" i="20" s="1"/>
  <c r="O97" i="18"/>
  <c r="O98" i="18"/>
  <c r="O99" i="18"/>
  <c r="O100" i="18"/>
  <c r="N247" i="18"/>
  <c r="O24" i="17" s="1"/>
  <c r="B17" i="20"/>
  <c r="C16" i="20"/>
  <c r="D16" i="20" s="1"/>
  <c r="J17" i="20"/>
  <c r="K16" i="20"/>
  <c r="L16" i="20" s="1"/>
  <c r="N101" i="18"/>
  <c r="O14" i="17" s="1"/>
  <c r="O246" i="18"/>
  <c r="O245" i="18"/>
  <c r="R2" i="17"/>
  <c r="P244" i="18"/>
  <c r="P222" i="18"/>
  <c r="P127" i="18"/>
  <c r="P173" i="18"/>
  <c r="P94" i="18"/>
  <c r="O179" i="18"/>
  <c r="O178" i="18"/>
  <c r="O176" i="18"/>
  <c r="O177" i="18"/>
  <c r="G16" i="20"/>
  <c r="H16" i="20" s="1"/>
  <c r="F17" i="20"/>
  <c r="O130" i="18"/>
  <c r="O131" i="18"/>
  <c r="N180" i="18"/>
  <c r="O21" i="17" s="1"/>
  <c r="Z24" i="33" l="1"/>
  <c r="D27" i="32"/>
  <c r="F26" i="32"/>
  <c r="G26" i="32" s="1"/>
  <c r="AB53" i="33"/>
  <c r="AB57" i="33" s="1"/>
  <c r="AC16" i="33"/>
  <c r="AD50" i="33"/>
  <c r="AD54" i="33" s="1"/>
  <c r="AA58" i="33"/>
  <c r="AB17" i="33"/>
  <c r="AC11" i="33"/>
  <c r="AB52" i="33"/>
  <c r="AB56" i="33" s="1"/>
  <c r="AB51" i="33"/>
  <c r="AB55" i="33" s="1"/>
  <c r="AA18" i="33"/>
  <c r="AA20" i="33"/>
  <c r="AA22" i="33"/>
  <c r="AA19" i="33"/>
  <c r="AA21" i="33"/>
  <c r="AA23" i="33"/>
  <c r="I23" i="32"/>
  <c r="J23" i="32" s="1"/>
  <c r="Q12" i="17"/>
  <c r="Q11" i="17"/>
  <c r="Q8" i="17"/>
  <c r="Q5" i="17"/>
  <c r="M25" i="25"/>
  <c r="Q6" i="17"/>
  <c r="Q4" i="17"/>
  <c r="O247" i="18"/>
  <c r="P24" i="17" s="1"/>
  <c r="Q19" i="17"/>
  <c r="P128" i="18"/>
  <c r="P95" i="18"/>
  <c r="Q13" i="17"/>
  <c r="P223" i="18"/>
  <c r="P225" i="18" s="1"/>
  <c r="P174" i="18"/>
  <c r="Q22" i="17"/>
  <c r="R3" i="17"/>
  <c r="Q223" i="18" s="1"/>
  <c r="O224" i="18"/>
  <c r="O175" i="18"/>
  <c r="O96" i="18"/>
  <c r="O129" i="18"/>
  <c r="O101" i="18"/>
  <c r="P14" i="17" s="1"/>
  <c r="O180" i="18"/>
  <c r="P21" i="17" s="1"/>
  <c r="P179" i="18"/>
  <c r="P176" i="18"/>
  <c r="P178" i="18"/>
  <c r="P177" i="18"/>
  <c r="K17" i="20"/>
  <c r="L17" i="20" s="1"/>
  <c r="J18" i="20"/>
  <c r="O17" i="20"/>
  <c r="P17" i="20" s="1"/>
  <c r="N18" i="20"/>
  <c r="G17" i="20"/>
  <c r="H17" i="20" s="1"/>
  <c r="F18" i="20"/>
  <c r="P130" i="18"/>
  <c r="P131" i="18"/>
  <c r="C17" i="20"/>
  <c r="D17" i="20" s="1"/>
  <c r="B18" i="20"/>
  <c r="P98" i="18"/>
  <c r="P100" i="18"/>
  <c r="P99" i="18"/>
  <c r="P97" i="18"/>
  <c r="P246" i="18"/>
  <c r="P245" i="18"/>
  <c r="O132" i="18"/>
  <c r="P20" i="17" s="1"/>
  <c r="S2" i="17"/>
  <c r="Q244" i="18"/>
  <c r="Q127" i="18"/>
  <c r="Q94" i="18"/>
  <c r="Q222" i="18"/>
  <c r="Q173" i="18"/>
  <c r="D28" i="32" l="1"/>
  <c r="F27" i="32"/>
  <c r="G27" i="32" s="1"/>
  <c r="AA24" i="33"/>
  <c r="AC52" i="33"/>
  <c r="AC56" i="33" s="1"/>
  <c r="AD11" i="33"/>
  <c r="AC17" i="33"/>
  <c r="AC53" i="33"/>
  <c r="AC57" i="33" s="1"/>
  <c r="AB58" i="33"/>
  <c r="AE50" i="33"/>
  <c r="AE54" i="33" s="1"/>
  <c r="AC51" i="33"/>
  <c r="AC55" i="33" s="1"/>
  <c r="AB19" i="33"/>
  <c r="AB22" i="33"/>
  <c r="AB21" i="33"/>
  <c r="AB20" i="33"/>
  <c r="AB18" i="33"/>
  <c r="AB23" i="33"/>
  <c r="AD16" i="33"/>
  <c r="I24" i="32"/>
  <c r="J24" i="32" s="1"/>
  <c r="P247" i="18"/>
  <c r="Q24" i="17" s="1"/>
  <c r="M26" i="25"/>
  <c r="R12" i="17"/>
  <c r="S12" i="17" s="1"/>
  <c r="R11" i="17"/>
  <c r="R7" i="17"/>
  <c r="R4" i="17"/>
  <c r="R6" i="17"/>
  <c r="R8" i="17"/>
  <c r="R5" i="17"/>
  <c r="P132" i="18"/>
  <c r="Q20" i="17" s="1"/>
  <c r="Q174" i="18"/>
  <c r="P180" i="18"/>
  <c r="Q21" i="17" s="1"/>
  <c r="Q128" i="18"/>
  <c r="R22" i="17"/>
  <c r="R19" i="17"/>
  <c r="R13" i="17"/>
  <c r="Q95" i="18"/>
  <c r="S3" i="17"/>
  <c r="P96" i="18"/>
  <c r="P129" i="18"/>
  <c r="P224" i="18"/>
  <c r="P175" i="18"/>
  <c r="B19" i="20"/>
  <c r="C18" i="20"/>
  <c r="D18" i="20" s="1"/>
  <c r="F19" i="20"/>
  <c r="G18" i="20"/>
  <c r="H18" i="20" s="1"/>
  <c r="Q179" i="18"/>
  <c r="Q178" i="18"/>
  <c r="Q176" i="18"/>
  <c r="Q177" i="18"/>
  <c r="Q246" i="18"/>
  <c r="Q245" i="18"/>
  <c r="P101" i="18"/>
  <c r="Q14" i="17" s="1"/>
  <c r="Q225" i="18"/>
  <c r="O18" i="20"/>
  <c r="P18" i="20" s="1"/>
  <c r="N19" i="20"/>
  <c r="T2" i="17"/>
  <c r="R94" i="18"/>
  <c r="R127" i="18"/>
  <c r="R244" i="18"/>
  <c r="R173" i="18"/>
  <c r="R222" i="18"/>
  <c r="Q98" i="18"/>
  <c r="Q100" i="18"/>
  <c r="Q99" i="18"/>
  <c r="Q97" i="18"/>
  <c r="J19" i="20"/>
  <c r="K18" i="20"/>
  <c r="L18" i="20" s="1"/>
  <c r="Q131" i="18"/>
  <c r="Q130" i="18"/>
  <c r="AC58" i="33" l="1"/>
  <c r="AB24" i="33"/>
  <c r="D29" i="32"/>
  <c r="F28" i="32"/>
  <c r="G28" i="32" s="1"/>
  <c r="AD51" i="33"/>
  <c r="AD55" i="33" s="1"/>
  <c r="AD17" i="33"/>
  <c r="AE11" i="33"/>
  <c r="AD53" i="33"/>
  <c r="AD57" i="33" s="1"/>
  <c r="AD52" i="33"/>
  <c r="AD56" i="33" s="1"/>
  <c r="AF50" i="33"/>
  <c r="AF54" i="33" s="1"/>
  <c r="AE16" i="33"/>
  <c r="AC21" i="33"/>
  <c r="AC20" i="33"/>
  <c r="AC19" i="33"/>
  <c r="AC23" i="33"/>
  <c r="AC18" i="33"/>
  <c r="AC22" i="33"/>
  <c r="I25" i="32"/>
  <c r="J25" i="32" s="1"/>
  <c r="S6" i="17"/>
  <c r="Q247" i="18"/>
  <c r="R24" i="17" s="1"/>
  <c r="S8" i="17"/>
  <c r="S11" i="17"/>
  <c r="M27" i="25"/>
  <c r="S5" i="17"/>
  <c r="S4" i="17"/>
  <c r="S7" i="17"/>
  <c r="R174" i="18"/>
  <c r="R223" i="18"/>
  <c r="R95" i="18"/>
  <c r="S22" i="17"/>
  <c r="T3" i="17"/>
  <c r="S174" i="18" s="1"/>
  <c r="R128" i="18"/>
  <c r="S19" i="17"/>
  <c r="S13" i="17"/>
  <c r="Q96" i="18"/>
  <c r="Q224" i="18"/>
  <c r="Q129" i="18"/>
  <c r="Q175" i="18"/>
  <c r="U2" i="17"/>
  <c r="S173" i="18"/>
  <c r="S127" i="18"/>
  <c r="S244" i="18"/>
  <c r="S222" i="18"/>
  <c r="S94" i="18"/>
  <c r="J20" i="20"/>
  <c r="K19" i="20"/>
  <c r="L19" i="20" s="1"/>
  <c r="R179" i="18"/>
  <c r="R178" i="18"/>
  <c r="R176" i="18"/>
  <c r="R177" i="18"/>
  <c r="Q101" i="18"/>
  <c r="R14" i="17" s="1"/>
  <c r="G19" i="20"/>
  <c r="H19" i="20" s="1"/>
  <c r="F20" i="20"/>
  <c r="R246" i="18"/>
  <c r="R245" i="18"/>
  <c r="O19" i="20"/>
  <c r="P19" i="20" s="1"/>
  <c r="N20" i="20"/>
  <c r="Q132" i="18"/>
  <c r="R20" i="17" s="1"/>
  <c r="R130" i="18"/>
  <c r="R131" i="18"/>
  <c r="C19" i="20"/>
  <c r="D19" i="20" s="1"/>
  <c r="B20" i="20"/>
  <c r="R97" i="18"/>
  <c r="R99" i="18"/>
  <c r="R100" i="18"/>
  <c r="R98" i="18"/>
  <c r="Q180" i="18"/>
  <c r="R21" i="17" s="1"/>
  <c r="AC24" i="33" l="1"/>
  <c r="D30" i="32"/>
  <c r="F29" i="32"/>
  <c r="G29" i="32" s="1"/>
  <c r="AF16" i="33"/>
  <c r="AF11" i="33"/>
  <c r="AE17" i="33"/>
  <c r="AE52" i="33"/>
  <c r="AE56" i="33" s="1"/>
  <c r="AD23" i="33"/>
  <c r="AD22" i="33"/>
  <c r="AD21" i="33"/>
  <c r="AD18" i="33"/>
  <c r="AD19" i="33"/>
  <c r="AD20" i="33"/>
  <c r="AG50" i="33"/>
  <c r="AG54" i="33" s="1"/>
  <c r="AE53" i="33"/>
  <c r="AE57" i="33" s="1"/>
  <c r="AE51" i="33"/>
  <c r="AE55" i="33" s="1"/>
  <c r="AD58" i="33"/>
  <c r="I26" i="32"/>
  <c r="J26" i="32" s="1"/>
  <c r="T13" i="17"/>
  <c r="M28" i="25"/>
  <c r="T12" i="17"/>
  <c r="T11" i="17"/>
  <c r="T7" i="17"/>
  <c r="T4" i="17"/>
  <c r="T8" i="17"/>
  <c r="T5" i="17"/>
  <c r="T6" i="17"/>
  <c r="R132" i="18"/>
  <c r="S20" i="17" s="1"/>
  <c r="R225" i="18"/>
  <c r="T19" i="17"/>
  <c r="S223" i="18"/>
  <c r="T22" i="17"/>
  <c r="S128" i="18"/>
  <c r="U3" i="17"/>
  <c r="T174" i="18" s="1"/>
  <c r="S95" i="18"/>
  <c r="R224" i="18"/>
  <c r="R175" i="18"/>
  <c r="R96" i="18"/>
  <c r="R129" i="18"/>
  <c r="K20" i="20"/>
  <c r="L20" i="20" s="1"/>
  <c r="J21" i="20"/>
  <c r="C20" i="20"/>
  <c r="D20" i="20" s="1"/>
  <c r="B21" i="20"/>
  <c r="F21" i="20"/>
  <c r="G20" i="20"/>
  <c r="H20" i="20" s="1"/>
  <c r="S179" i="18"/>
  <c r="S178" i="18"/>
  <c r="S176" i="18"/>
  <c r="S177" i="18"/>
  <c r="S98" i="18"/>
  <c r="S97" i="18"/>
  <c r="S99" i="18"/>
  <c r="S100" i="18"/>
  <c r="R101" i="18"/>
  <c r="S14" i="17" s="1"/>
  <c r="O20" i="20"/>
  <c r="P20" i="20" s="1"/>
  <c r="N21" i="20"/>
  <c r="R180" i="18"/>
  <c r="S21" i="17" s="1"/>
  <c r="V2" i="17"/>
  <c r="T127" i="18"/>
  <c r="T94" i="18"/>
  <c r="T244" i="18"/>
  <c r="T173" i="18"/>
  <c r="T222" i="18"/>
  <c r="R247" i="18"/>
  <c r="S24" i="17" s="1"/>
  <c r="S246" i="18"/>
  <c r="S245" i="18"/>
  <c r="S131" i="18"/>
  <c r="S130" i="18"/>
  <c r="AD24" i="33" l="1"/>
  <c r="D31" i="32"/>
  <c r="F30" i="32"/>
  <c r="G30" i="32" s="1"/>
  <c r="AE18" i="33"/>
  <c r="AE23" i="33"/>
  <c r="AE20" i="33"/>
  <c r="AE22" i="33"/>
  <c r="AE19" i="33"/>
  <c r="AE21" i="33"/>
  <c r="AF51" i="33"/>
  <c r="AF55" i="33" s="1"/>
  <c r="AH50" i="33"/>
  <c r="AH54" i="33" s="1"/>
  <c r="AF17" i="33"/>
  <c r="AG11" i="33"/>
  <c r="AF52" i="33"/>
  <c r="AF56" i="33" s="1"/>
  <c r="AE58" i="33"/>
  <c r="AF53" i="33"/>
  <c r="AF57" i="33" s="1"/>
  <c r="AG16" i="33"/>
  <c r="I27" i="32"/>
  <c r="J27" i="32" s="1"/>
  <c r="U12" i="17"/>
  <c r="M29" i="25"/>
  <c r="U11" i="17"/>
  <c r="S247" i="18"/>
  <c r="T24" i="17" s="1"/>
  <c r="U7" i="17"/>
  <c r="U6" i="17"/>
  <c r="U5" i="17"/>
  <c r="U8" i="17"/>
  <c r="U4" i="17"/>
  <c r="T223" i="18"/>
  <c r="S225" i="18"/>
  <c r="V3" i="17"/>
  <c r="U95" i="18" s="1"/>
  <c r="T95" i="18"/>
  <c r="U19" i="17"/>
  <c r="T128" i="18"/>
  <c r="U13" i="17"/>
  <c r="U22" i="17"/>
  <c r="S175" i="18"/>
  <c r="S224" i="18"/>
  <c r="S96" i="18"/>
  <c r="S129" i="18"/>
  <c r="W2" i="17"/>
  <c r="U127" i="18"/>
  <c r="U222" i="18"/>
  <c r="U173" i="18"/>
  <c r="U94" i="18"/>
  <c r="U244" i="18"/>
  <c r="S101" i="18"/>
  <c r="T14" i="17" s="1"/>
  <c r="T98" i="18"/>
  <c r="T99" i="18"/>
  <c r="T100" i="18"/>
  <c r="T97" i="18"/>
  <c r="F22" i="20"/>
  <c r="G21" i="20"/>
  <c r="H21" i="20" s="1"/>
  <c r="T131" i="18"/>
  <c r="T130" i="18"/>
  <c r="O21" i="20"/>
  <c r="P21" i="20" s="1"/>
  <c r="N22" i="20"/>
  <c r="B22" i="20"/>
  <c r="C21" i="20"/>
  <c r="D21" i="20" s="1"/>
  <c r="T245" i="18"/>
  <c r="T246" i="18"/>
  <c r="S132" i="18"/>
  <c r="T20" i="17" s="1"/>
  <c r="T179" i="18"/>
  <c r="T178" i="18"/>
  <c r="T176" i="18"/>
  <c r="T177" i="18"/>
  <c r="S180" i="18"/>
  <c r="T21" i="17" s="1"/>
  <c r="K21" i="20"/>
  <c r="L21" i="20" s="1"/>
  <c r="J22" i="20"/>
  <c r="AE24" i="33" l="1"/>
  <c r="D32" i="32"/>
  <c r="F31" i="32"/>
  <c r="G31" i="32" s="1"/>
  <c r="AF19" i="33"/>
  <c r="AF20" i="33"/>
  <c r="AF22" i="33"/>
  <c r="AF18" i="33"/>
  <c r="AF23" i="33"/>
  <c r="AF21" i="33"/>
  <c r="AG53" i="33"/>
  <c r="AG57" i="33" s="1"/>
  <c r="AI50" i="33"/>
  <c r="AI54" i="33" s="1"/>
  <c r="AG52" i="33"/>
  <c r="AG56" i="33" s="1"/>
  <c r="AG51" i="33"/>
  <c r="AG55" i="33" s="1"/>
  <c r="AH16" i="33"/>
  <c r="AG17" i="33"/>
  <c r="AH11" i="33"/>
  <c r="AF58" i="33"/>
  <c r="I28" i="32"/>
  <c r="J28" i="32" s="1"/>
  <c r="V12" i="17"/>
  <c r="M30" i="25"/>
  <c r="V11" i="17"/>
  <c r="V4" i="17"/>
  <c r="V8" i="17"/>
  <c r="V6" i="17"/>
  <c r="V7" i="17"/>
  <c r="V5" i="17"/>
  <c r="V19" i="17"/>
  <c r="T225" i="18"/>
  <c r="V13" i="17"/>
  <c r="V22" i="17"/>
  <c r="W3" i="17"/>
  <c r="V95" i="18" s="1"/>
  <c r="U223" i="18"/>
  <c r="U128" i="18"/>
  <c r="U174" i="18"/>
  <c r="T224" i="18"/>
  <c r="T96" i="18"/>
  <c r="T175" i="18"/>
  <c r="T129" i="18"/>
  <c r="T247" i="18"/>
  <c r="U24" i="17" s="1"/>
  <c r="U245" i="18"/>
  <c r="U246" i="18"/>
  <c r="U100" i="18"/>
  <c r="U99" i="18"/>
  <c r="U97" i="18"/>
  <c r="U98" i="18"/>
  <c r="T101" i="18"/>
  <c r="U14" i="17" s="1"/>
  <c r="T180" i="18"/>
  <c r="U21" i="17" s="1"/>
  <c r="B23" i="20"/>
  <c r="C22" i="20"/>
  <c r="D22" i="20" s="1"/>
  <c r="U179" i="18"/>
  <c r="U176" i="18"/>
  <c r="U178" i="18"/>
  <c r="U177" i="18"/>
  <c r="G22" i="20"/>
  <c r="H22" i="20" s="1"/>
  <c r="F23" i="20"/>
  <c r="K22" i="20"/>
  <c r="L22" i="20" s="1"/>
  <c r="J23" i="20"/>
  <c r="O22" i="20"/>
  <c r="P22" i="20" s="1"/>
  <c r="N23" i="20"/>
  <c r="X2" i="17"/>
  <c r="V173" i="18"/>
  <c r="V127" i="18"/>
  <c r="V222" i="18"/>
  <c r="V94" i="18"/>
  <c r="V244" i="18"/>
  <c r="T132" i="18"/>
  <c r="U20" i="17" s="1"/>
  <c r="U131" i="18"/>
  <c r="U130" i="18"/>
  <c r="AF24" i="33" l="1"/>
  <c r="D33" i="32"/>
  <c r="F32" i="32"/>
  <c r="G32" i="32" s="1"/>
  <c r="AH17" i="33"/>
  <c r="AI11" i="33"/>
  <c r="AG21" i="33"/>
  <c r="AG20" i="33"/>
  <c r="AG22" i="33"/>
  <c r="AG19" i="33"/>
  <c r="AG23" i="33"/>
  <c r="AG18" i="33"/>
  <c r="AH51" i="33"/>
  <c r="AH55" i="33" s="1"/>
  <c r="AI16" i="33"/>
  <c r="AG58" i="33"/>
  <c r="AJ50" i="33"/>
  <c r="AJ54" i="33" s="1"/>
  <c r="AH52" i="33"/>
  <c r="AH56" i="33" s="1"/>
  <c r="AH53" i="33"/>
  <c r="AH57" i="33" s="1"/>
  <c r="I29" i="32"/>
  <c r="J29" i="32" s="1"/>
  <c r="W12" i="17"/>
  <c r="M31" i="25"/>
  <c r="W11" i="17"/>
  <c r="W5" i="17"/>
  <c r="W7" i="17"/>
  <c r="W6" i="17"/>
  <c r="W8" i="17"/>
  <c r="W4" i="17"/>
  <c r="W19" i="17"/>
  <c r="U225" i="18"/>
  <c r="W13" i="17"/>
  <c r="V128" i="18"/>
  <c r="V174" i="18"/>
  <c r="V223" i="18"/>
  <c r="W22" i="17"/>
  <c r="X3" i="17"/>
  <c r="U96" i="18"/>
  <c r="U129" i="18"/>
  <c r="U175" i="18"/>
  <c r="U224" i="18"/>
  <c r="V131" i="18"/>
  <c r="V130" i="18"/>
  <c r="V179" i="18"/>
  <c r="V178" i="18"/>
  <c r="V176" i="18"/>
  <c r="V177" i="18"/>
  <c r="U132" i="18"/>
  <c r="V20" i="17" s="1"/>
  <c r="O23" i="20"/>
  <c r="P23" i="20" s="1"/>
  <c r="N24" i="20"/>
  <c r="Y2" i="17"/>
  <c r="W94" i="18"/>
  <c r="W127" i="18"/>
  <c r="W222" i="18"/>
  <c r="W244" i="18"/>
  <c r="W173" i="18"/>
  <c r="V246" i="18"/>
  <c r="V245" i="18"/>
  <c r="V98" i="18"/>
  <c r="V100" i="18"/>
  <c r="V97" i="18"/>
  <c r="V99" i="18"/>
  <c r="J24" i="20"/>
  <c r="K23" i="20"/>
  <c r="L23" i="20" s="1"/>
  <c r="U247" i="18"/>
  <c r="V24" i="17" s="1"/>
  <c r="U180" i="18"/>
  <c r="V21" i="17" s="1"/>
  <c r="U101" i="18"/>
  <c r="V14" i="17" s="1"/>
  <c r="F24" i="20"/>
  <c r="G23" i="20"/>
  <c r="H23" i="20" s="1"/>
  <c r="B24" i="20"/>
  <c r="C23" i="20"/>
  <c r="D23" i="20" s="1"/>
  <c r="AG24" i="33" l="1"/>
  <c r="D34" i="32"/>
  <c r="F33" i="32"/>
  <c r="G33" i="32" s="1"/>
  <c r="AH58" i="33"/>
  <c r="AI52" i="33"/>
  <c r="AI56" i="33" s="1"/>
  <c r="AJ16" i="33"/>
  <c r="AI51" i="33"/>
  <c r="AI55" i="33" s="1"/>
  <c r="AJ11" i="33"/>
  <c r="AI17" i="33"/>
  <c r="AI53" i="33"/>
  <c r="AI57" i="33" s="1"/>
  <c r="AK50" i="33"/>
  <c r="AK54" i="33" s="1"/>
  <c r="AH23" i="33"/>
  <c r="AH22" i="33"/>
  <c r="AH19" i="33"/>
  <c r="AH21" i="33"/>
  <c r="AH18" i="33"/>
  <c r="AH20" i="33"/>
  <c r="I30" i="32"/>
  <c r="J30" i="32" s="1"/>
  <c r="X7" i="17"/>
  <c r="M32" i="25"/>
  <c r="X12" i="17"/>
  <c r="V132" i="18"/>
  <c r="W20" i="17" s="1"/>
  <c r="X11" i="17"/>
  <c r="X8" i="17"/>
  <c r="X5" i="17"/>
  <c r="X6" i="17"/>
  <c r="X4" i="17"/>
  <c r="V180" i="18"/>
  <c r="W21" i="17" s="1"/>
  <c r="W223" i="18"/>
  <c r="W174" i="18"/>
  <c r="X22" i="17"/>
  <c r="X19" i="17"/>
  <c r="V225" i="18"/>
  <c r="Y3" i="17"/>
  <c r="W95" i="18"/>
  <c r="X13" i="17"/>
  <c r="W128" i="18"/>
  <c r="V175" i="18"/>
  <c r="V224" i="18"/>
  <c r="V96" i="18"/>
  <c r="V129" i="18"/>
  <c r="K24" i="20"/>
  <c r="L24" i="20" s="1"/>
  <c r="J25" i="20"/>
  <c r="B25" i="20"/>
  <c r="C24" i="20"/>
  <c r="D24" i="20" s="1"/>
  <c r="W131" i="18"/>
  <c r="W130" i="18"/>
  <c r="Z2" i="17"/>
  <c r="X127" i="18"/>
  <c r="X222" i="18"/>
  <c r="X94" i="18"/>
  <c r="X244" i="18"/>
  <c r="X173" i="18"/>
  <c r="W97" i="18"/>
  <c r="W98" i="18"/>
  <c r="W99" i="18"/>
  <c r="W100" i="18"/>
  <c r="V101" i="18"/>
  <c r="W14" i="17" s="1"/>
  <c r="F25" i="20"/>
  <c r="G24" i="20"/>
  <c r="H24" i="20" s="1"/>
  <c r="W179" i="18"/>
  <c r="W178" i="18"/>
  <c r="W176" i="18"/>
  <c r="W177" i="18"/>
  <c r="O24" i="20"/>
  <c r="P24" i="20" s="1"/>
  <c r="N25" i="20"/>
  <c r="W246" i="18"/>
  <c r="W245" i="18"/>
  <c r="V247" i="18"/>
  <c r="W24" i="17" s="1"/>
  <c r="D35" i="32" l="1"/>
  <c r="F34" i="32"/>
  <c r="G34" i="32" s="1"/>
  <c r="AH24" i="33"/>
  <c r="AJ53" i="33"/>
  <c r="AJ57" i="33" s="1"/>
  <c r="AK16" i="33"/>
  <c r="AL50" i="33"/>
  <c r="AL54" i="33" s="1"/>
  <c r="AI58" i="33"/>
  <c r="AJ52" i="33"/>
  <c r="AJ56" i="33" s="1"/>
  <c r="AJ17" i="33"/>
  <c r="AK11" i="33"/>
  <c r="AJ51" i="33"/>
  <c r="AJ55" i="33" s="1"/>
  <c r="AI18" i="33"/>
  <c r="AI21" i="33"/>
  <c r="AI23" i="33"/>
  <c r="AI19" i="33"/>
  <c r="AI20" i="33"/>
  <c r="AI22" i="33"/>
  <c r="I31" i="32"/>
  <c r="J31" i="32" s="1"/>
  <c r="Y7" i="17"/>
  <c r="Y12" i="17"/>
  <c r="M33" i="25"/>
  <c r="Y11" i="17"/>
  <c r="Y8" i="17"/>
  <c r="W247" i="18"/>
  <c r="X24" i="17" s="1"/>
  <c r="Y4" i="17"/>
  <c r="Y6" i="17"/>
  <c r="Y5" i="17"/>
  <c r="Y13" i="17"/>
  <c r="W225" i="18"/>
  <c r="X174" i="18"/>
  <c r="X128" i="18"/>
  <c r="Y22" i="17"/>
  <c r="X223" i="18"/>
  <c r="X95" i="18"/>
  <c r="Y19" i="17"/>
  <c r="Z3" i="17"/>
  <c r="Z7" i="17" s="1"/>
  <c r="W224" i="18"/>
  <c r="W175" i="18"/>
  <c r="W96" i="18"/>
  <c r="W129" i="18"/>
  <c r="C25" i="20"/>
  <c r="D25" i="20" s="1"/>
  <c r="B26" i="20"/>
  <c r="X245" i="18"/>
  <c r="X246" i="18"/>
  <c r="AA2" i="17"/>
  <c r="Y244" i="18"/>
  <c r="Y127" i="18"/>
  <c r="Y173" i="18"/>
  <c r="Y94" i="18"/>
  <c r="Y222" i="18"/>
  <c r="O25" i="20"/>
  <c r="P25" i="20" s="1"/>
  <c r="N26" i="20"/>
  <c r="G25" i="20"/>
  <c r="H25" i="20" s="1"/>
  <c r="F26" i="20"/>
  <c r="X179" i="18"/>
  <c r="X178" i="18"/>
  <c r="X176" i="18"/>
  <c r="X177" i="18"/>
  <c r="X97" i="18"/>
  <c r="X100" i="18"/>
  <c r="X99" i="18"/>
  <c r="X98" i="18"/>
  <c r="X130" i="18"/>
  <c r="X131" i="18"/>
  <c r="W101" i="18"/>
  <c r="X14" i="17" s="1"/>
  <c r="W132" i="18"/>
  <c r="X20" i="17" s="1"/>
  <c r="W180" i="18"/>
  <c r="X21" i="17" s="1"/>
  <c r="K25" i="20"/>
  <c r="L25" i="20" s="1"/>
  <c r="J26" i="20"/>
  <c r="AJ58" i="33" l="1"/>
  <c r="AI24" i="33"/>
  <c r="D36" i="32"/>
  <c r="F35" i="32"/>
  <c r="G35" i="32" s="1"/>
  <c r="AL16" i="33"/>
  <c r="AK17" i="33"/>
  <c r="AL11" i="33"/>
  <c r="AJ19" i="33"/>
  <c r="AJ23" i="33"/>
  <c r="AJ18" i="33"/>
  <c r="AJ20" i="33"/>
  <c r="AJ21" i="33"/>
  <c r="AJ22" i="33"/>
  <c r="AM50" i="33"/>
  <c r="AM54" i="33" s="1"/>
  <c r="AK53" i="33"/>
  <c r="AK57" i="33" s="1"/>
  <c r="AK51" i="33"/>
  <c r="AK55" i="33" s="1"/>
  <c r="AK52" i="33"/>
  <c r="AK56" i="33" s="1"/>
  <c r="I32" i="32"/>
  <c r="J32" i="32" s="1"/>
  <c r="Z6" i="17"/>
  <c r="Z5" i="17"/>
  <c r="Z12" i="17"/>
  <c r="Z4" i="17"/>
  <c r="M34" i="25"/>
  <c r="Z11" i="17"/>
  <c r="Z8" i="17"/>
  <c r="X225" i="18"/>
  <c r="AA3" i="17"/>
  <c r="Z128" i="18" s="1"/>
  <c r="Y174" i="18"/>
  <c r="Y95" i="18"/>
  <c r="Y128" i="18"/>
  <c r="Z13" i="17"/>
  <c r="Y223" i="18"/>
  <c r="Z22" i="17"/>
  <c r="Z19" i="17"/>
  <c r="X101" i="18"/>
  <c r="Y14" i="17" s="1"/>
  <c r="X96" i="18"/>
  <c r="X175" i="18"/>
  <c r="X224" i="18"/>
  <c r="X129" i="18"/>
  <c r="G26" i="20"/>
  <c r="H26" i="20" s="1"/>
  <c r="F27" i="20"/>
  <c r="Y131" i="18"/>
  <c r="Y130" i="18"/>
  <c r="X247" i="18"/>
  <c r="Y24" i="17" s="1"/>
  <c r="Y245" i="18"/>
  <c r="Y246" i="18"/>
  <c r="C26" i="20"/>
  <c r="D26" i="20" s="1"/>
  <c r="B27" i="20"/>
  <c r="O26" i="20"/>
  <c r="P26" i="20" s="1"/>
  <c r="N27" i="20"/>
  <c r="K26" i="20"/>
  <c r="L26" i="20" s="1"/>
  <c r="J27" i="20"/>
  <c r="X132" i="18"/>
  <c r="Y20" i="17" s="1"/>
  <c r="X180" i="18"/>
  <c r="Y21" i="17" s="1"/>
  <c r="AB2" i="17"/>
  <c r="Z127" i="18"/>
  <c r="Z94" i="18"/>
  <c r="Z222" i="18"/>
  <c r="Z173" i="18"/>
  <c r="Z244" i="18"/>
  <c r="Y100" i="18"/>
  <c r="Y97" i="18"/>
  <c r="Y99" i="18"/>
  <c r="Y98" i="18"/>
  <c r="Y179" i="18"/>
  <c r="Y178" i="18"/>
  <c r="Y176" i="18"/>
  <c r="Y177" i="18"/>
  <c r="AK58" i="33" l="1"/>
  <c r="AJ24" i="33"/>
  <c r="D37" i="32"/>
  <c r="F36" i="32"/>
  <c r="G36" i="32" s="1"/>
  <c r="AL17" i="33"/>
  <c r="AM11" i="33"/>
  <c r="AK21" i="33"/>
  <c r="AK20" i="33"/>
  <c r="AK22" i="33"/>
  <c r="AK18" i="33"/>
  <c r="AK19" i="33"/>
  <c r="AK23" i="33"/>
  <c r="AL53" i="33"/>
  <c r="AL57" i="33" s="1"/>
  <c r="AM16" i="33"/>
  <c r="AL52" i="33"/>
  <c r="AL56" i="33" s="1"/>
  <c r="AL51" i="33"/>
  <c r="AL55" i="33" s="1"/>
  <c r="AN50" i="33"/>
  <c r="AN54" i="33" s="1"/>
  <c r="I33" i="32"/>
  <c r="J33" i="32" s="1"/>
  <c r="AA12" i="17"/>
  <c r="M35" i="25"/>
  <c r="AA11" i="17"/>
  <c r="AA4" i="17"/>
  <c r="AA6" i="17"/>
  <c r="AA5" i="17"/>
  <c r="AA8" i="17"/>
  <c r="AA7" i="17"/>
  <c r="Y247" i="18"/>
  <c r="Z24" i="17" s="1"/>
  <c r="Y132" i="18"/>
  <c r="Z20" i="17" s="1"/>
  <c r="AA13" i="17"/>
  <c r="Z174" i="18"/>
  <c r="Z95" i="18"/>
  <c r="AA19" i="17"/>
  <c r="AA22" i="17"/>
  <c r="AB3" i="17"/>
  <c r="AA223" i="18" s="1"/>
  <c r="Z223" i="18"/>
  <c r="Y225" i="18"/>
  <c r="Y224" i="18"/>
  <c r="Y175" i="18"/>
  <c r="Y96" i="18"/>
  <c r="Y129" i="18"/>
  <c r="AC2" i="17"/>
  <c r="AA173" i="18"/>
  <c r="AA94" i="18"/>
  <c r="AA127" i="18"/>
  <c r="AA244" i="18"/>
  <c r="AA222" i="18"/>
  <c r="N28" i="20"/>
  <c r="O27" i="20"/>
  <c r="P27" i="20" s="1"/>
  <c r="Z179" i="18"/>
  <c r="Z178" i="18"/>
  <c r="Z177" i="18"/>
  <c r="Z176" i="18"/>
  <c r="G27" i="20"/>
  <c r="H27" i="20" s="1"/>
  <c r="F28" i="20"/>
  <c r="Z100" i="18"/>
  <c r="Z97" i="18"/>
  <c r="Z99" i="18"/>
  <c r="Z98" i="18"/>
  <c r="B28" i="20"/>
  <c r="C27" i="20"/>
  <c r="D27" i="20" s="1"/>
  <c r="Y180" i="18"/>
  <c r="Z21" i="17" s="1"/>
  <c r="Z130" i="18"/>
  <c r="Z131" i="18"/>
  <c r="Y101" i="18"/>
  <c r="Z14" i="17" s="1"/>
  <c r="Z245" i="18"/>
  <c r="Z246" i="18"/>
  <c r="J28" i="20"/>
  <c r="K27" i="20"/>
  <c r="L27" i="20" s="1"/>
  <c r="AK24" i="33" l="1"/>
  <c r="D38" i="32"/>
  <c r="F37" i="32"/>
  <c r="G37" i="32" s="1"/>
  <c r="AO50" i="33"/>
  <c r="AO54" i="33" s="1"/>
  <c r="AM52" i="33"/>
  <c r="AM56" i="33" s="1"/>
  <c r="AL58" i="33"/>
  <c r="AN16" i="33"/>
  <c r="AL23" i="33"/>
  <c r="AL22" i="33"/>
  <c r="AL20" i="33"/>
  <c r="AL19" i="33"/>
  <c r="AL21" i="33"/>
  <c r="AL18" i="33"/>
  <c r="AM53" i="33"/>
  <c r="AM57" i="33" s="1"/>
  <c r="AN11" i="33"/>
  <c r="AM17" i="33"/>
  <c r="AM51" i="33"/>
  <c r="AM55" i="33" s="1"/>
  <c r="I34" i="32"/>
  <c r="J34" i="32" s="1"/>
  <c r="M36" i="25"/>
  <c r="AB12" i="17"/>
  <c r="AB11" i="17"/>
  <c r="AB6" i="17"/>
  <c r="AB8" i="17"/>
  <c r="AB7" i="17"/>
  <c r="AB5" i="17"/>
  <c r="AB4" i="17"/>
  <c r="Z247" i="18"/>
  <c r="AA24" i="17" s="1"/>
  <c r="Z132" i="18"/>
  <c r="AA20" i="17" s="1"/>
  <c r="AC3" i="17"/>
  <c r="AB22" i="17"/>
  <c r="AB19" i="17"/>
  <c r="Z225" i="18"/>
  <c r="AA128" i="18"/>
  <c r="AB13" i="17"/>
  <c r="AA95" i="18"/>
  <c r="AA174" i="18"/>
  <c r="Z101" i="18"/>
  <c r="AA14" i="17" s="1"/>
  <c r="Z96" i="18"/>
  <c r="Z129" i="18"/>
  <c r="Z224" i="18"/>
  <c r="Z175" i="18"/>
  <c r="K28" i="20"/>
  <c r="L28" i="20" s="1"/>
  <c r="J29" i="20"/>
  <c r="B29" i="20"/>
  <c r="C28" i="20"/>
  <c r="D28" i="20" s="1"/>
  <c r="AA179" i="18"/>
  <c r="AA178" i="18"/>
  <c r="AA176" i="18"/>
  <c r="AA177" i="18"/>
  <c r="G28" i="20"/>
  <c r="H28" i="20" s="1"/>
  <c r="F29" i="20"/>
  <c r="O28" i="20"/>
  <c r="P28" i="20" s="1"/>
  <c r="N29" i="20"/>
  <c r="AA245" i="18"/>
  <c r="AA246" i="18"/>
  <c r="AD2" i="17"/>
  <c r="AB173" i="18"/>
  <c r="AB222" i="18"/>
  <c r="AB94" i="18"/>
  <c r="AB244" i="18"/>
  <c r="AB127" i="18"/>
  <c r="AA130" i="18"/>
  <c r="AA131" i="18"/>
  <c r="Z180" i="18"/>
  <c r="AA21" i="17" s="1"/>
  <c r="AA98" i="18"/>
  <c r="AA97" i="18"/>
  <c r="AA99" i="18"/>
  <c r="AA100" i="18"/>
  <c r="AL24" i="33" l="1"/>
  <c r="D39" i="32"/>
  <c r="F38" i="32"/>
  <c r="G38" i="32" s="1"/>
  <c r="AM58" i="33"/>
  <c r="AN52" i="33"/>
  <c r="AN56" i="33" s="1"/>
  <c r="AM18" i="33"/>
  <c r="AM22" i="33"/>
  <c r="AM19" i="33"/>
  <c r="AM21" i="33"/>
  <c r="AM20" i="33"/>
  <c r="AM23" i="33"/>
  <c r="AO11" i="33"/>
  <c r="AN17" i="33"/>
  <c r="AN53" i="33"/>
  <c r="AN57" i="33" s="1"/>
  <c r="AO16" i="33"/>
  <c r="AN51" i="33"/>
  <c r="AN55" i="33" s="1"/>
  <c r="AP50" i="33"/>
  <c r="AP54" i="33" s="1"/>
  <c r="I35" i="32"/>
  <c r="J35" i="32" s="1"/>
  <c r="AC12" i="17"/>
  <c r="AC5" i="17"/>
  <c r="AC7" i="17"/>
  <c r="M37" i="25"/>
  <c r="AC6" i="17"/>
  <c r="AC11" i="17"/>
  <c r="AC4" i="17"/>
  <c r="AC8" i="17"/>
  <c r="AB95" i="18"/>
  <c r="AB223" i="18"/>
  <c r="AC19" i="17"/>
  <c r="AC22" i="17"/>
  <c r="AA225" i="18"/>
  <c r="AD3" i="17"/>
  <c r="AB128" i="18"/>
  <c r="AB174" i="18"/>
  <c r="AC13" i="17"/>
  <c r="AA175" i="18"/>
  <c r="AA224" i="18"/>
  <c r="AA129" i="18"/>
  <c r="AA96" i="18"/>
  <c r="AB179" i="18"/>
  <c r="AB178" i="18"/>
  <c r="AB176" i="18"/>
  <c r="AB177" i="18"/>
  <c r="AA132" i="18"/>
  <c r="AB20" i="17" s="1"/>
  <c r="G29" i="20"/>
  <c r="H29" i="20" s="1"/>
  <c r="F30" i="20"/>
  <c r="B30" i="20"/>
  <c r="C29" i="20"/>
  <c r="D29" i="20" s="1"/>
  <c r="AE2" i="17"/>
  <c r="AC94" i="18"/>
  <c r="AC173" i="18"/>
  <c r="AC222" i="18"/>
  <c r="AC244" i="18"/>
  <c r="AC127" i="18"/>
  <c r="AB130" i="18"/>
  <c r="AB131" i="18"/>
  <c r="AB246" i="18"/>
  <c r="AB245" i="18"/>
  <c r="AA247" i="18"/>
  <c r="AB24" i="17" s="1"/>
  <c r="AA180" i="18"/>
  <c r="AB21" i="17" s="1"/>
  <c r="J30" i="20"/>
  <c r="K29" i="20"/>
  <c r="L29" i="20" s="1"/>
  <c r="AA101" i="18"/>
  <c r="AB14" i="17" s="1"/>
  <c r="AB97" i="18"/>
  <c r="AB99" i="18"/>
  <c r="AB100" i="18"/>
  <c r="AB98" i="18"/>
  <c r="O29" i="20"/>
  <c r="P29" i="20" s="1"/>
  <c r="N30" i="20"/>
  <c r="AN58" i="33" l="1"/>
  <c r="AM24" i="33"/>
  <c r="D40" i="32"/>
  <c r="F39" i="32"/>
  <c r="G39" i="32" s="1"/>
  <c r="AQ50" i="33"/>
  <c r="AQ54" i="33" s="1"/>
  <c r="AN19" i="33"/>
  <c r="AN21" i="33"/>
  <c r="AN23" i="33"/>
  <c r="AN18" i="33"/>
  <c r="AN22" i="33"/>
  <c r="AN20" i="33"/>
  <c r="AO51" i="33"/>
  <c r="AO55" i="33" s="1"/>
  <c r="AO17" i="33"/>
  <c r="AP11" i="33"/>
  <c r="AP16" i="33"/>
  <c r="AO53" i="33"/>
  <c r="AO57" i="33" s="1"/>
  <c r="AO52" i="33"/>
  <c r="AO56" i="33" s="1"/>
  <c r="I36" i="32"/>
  <c r="J36" i="32" s="1"/>
  <c r="AD7" i="17"/>
  <c r="M38" i="25"/>
  <c r="AD12" i="17"/>
  <c r="AD11" i="17"/>
  <c r="AD6" i="17"/>
  <c r="AD5" i="17"/>
  <c r="AD4" i="17"/>
  <c r="AB247" i="18"/>
  <c r="AC24" i="17" s="1"/>
  <c r="AD8" i="17"/>
  <c r="AB132" i="18"/>
  <c r="AC20" i="17" s="1"/>
  <c r="AD13" i="17"/>
  <c r="AD22" i="17"/>
  <c r="AC174" i="18"/>
  <c r="AD19" i="17"/>
  <c r="AC95" i="18"/>
  <c r="AB225" i="18"/>
  <c r="AC223" i="18"/>
  <c r="AC128" i="18"/>
  <c r="AE3" i="17"/>
  <c r="AB101" i="18"/>
  <c r="AC14" i="17" s="1"/>
  <c r="AB175" i="18"/>
  <c r="AB129" i="18"/>
  <c r="AB96" i="18"/>
  <c r="AB224" i="18"/>
  <c r="C30" i="20"/>
  <c r="D30" i="20" s="1"/>
  <c r="B31" i="20"/>
  <c r="AC130" i="18"/>
  <c r="AC131" i="18"/>
  <c r="F31" i="20"/>
  <c r="G30" i="20"/>
  <c r="H30" i="20" s="1"/>
  <c r="AB180" i="18"/>
  <c r="AC21" i="17" s="1"/>
  <c r="J31" i="20"/>
  <c r="K30" i="20"/>
  <c r="L30" i="20" s="1"/>
  <c r="N31" i="20"/>
  <c r="O30" i="20"/>
  <c r="P30" i="20" s="1"/>
  <c r="AC245" i="18"/>
  <c r="AC246" i="18"/>
  <c r="AF2" i="17"/>
  <c r="AD222" i="18"/>
  <c r="AD127" i="18"/>
  <c r="AD173" i="18"/>
  <c r="AD244" i="18"/>
  <c r="AD94" i="18"/>
  <c r="AC179" i="18"/>
  <c r="AC178" i="18"/>
  <c r="AC176" i="18"/>
  <c r="AC177" i="18"/>
  <c r="AC97" i="18"/>
  <c r="AC100" i="18"/>
  <c r="AC99" i="18"/>
  <c r="AC98" i="18"/>
  <c r="AN24" i="33" l="1"/>
  <c r="D41" i="32"/>
  <c r="F40" i="32"/>
  <c r="G40" i="32" s="1"/>
  <c r="AO21" i="33"/>
  <c r="AO20" i="33"/>
  <c r="AO23" i="33"/>
  <c r="AO18" i="33"/>
  <c r="AO22" i="33"/>
  <c r="AO19" i="33"/>
  <c r="AQ16" i="33"/>
  <c r="AP51" i="33"/>
  <c r="AP55" i="33" s="1"/>
  <c r="AO58" i="33"/>
  <c r="AR50" i="33"/>
  <c r="AR54" i="33" s="1"/>
  <c r="AP52" i="33"/>
  <c r="AP56" i="33" s="1"/>
  <c r="AP53" i="33"/>
  <c r="AP57" i="33" s="1"/>
  <c r="AP17" i="33"/>
  <c r="AQ11" i="33"/>
  <c r="I37" i="32"/>
  <c r="J37" i="32" s="1"/>
  <c r="AE6" i="17"/>
  <c r="AE12" i="17"/>
  <c r="M39" i="25"/>
  <c r="AE8" i="17"/>
  <c r="AE4" i="17"/>
  <c r="AE5" i="17"/>
  <c r="AE11" i="17"/>
  <c r="AE19" i="17"/>
  <c r="AE7" i="17"/>
  <c r="AC247" i="18"/>
  <c r="AD24" i="17" s="1"/>
  <c r="AC132" i="18"/>
  <c r="AD20" i="17" s="1"/>
  <c r="AC225" i="18"/>
  <c r="AE13" i="17"/>
  <c r="AD95" i="18"/>
  <c r="AD223" i="18"/>
  <c r="AF3" i="17"/>
  <c r="AE128" i="18" s="1"/>
  <c r="AD174" i="18"/>
  <c r="AE22" i="17"/>
  <c r="AD128" i="18"/>
  <c r="AC175" i="18"/>
  <c r="AC96" i="18"/>
  <c r="AC224" i="18"/>
  <c r="AC129" i="18"/>
  <c r="AC180" i="18"/>
  <c r="AD21" i="17" s="1"/>
  <c r="AD246" i="18"/>
  <c r="AD245" i="18"/>
  <c r="F32" i="20"/>
  <c r="G31" i="20"/>
  <c r="H31" i="20" s="1"/>
  <c r="AD179" i="18"/>
  <c r="AD178" i="18"/>
  <c r="AD176" i="18"/>
  <c r="AD177" i="18"/>
  <c r="AC101" i="18"/>
  <c r="AD14" i="17" s="1"/>
  <c r="AG2" i="17"/>
  <c r="AE244" i="18"/>
  <c r="AE222" i="18"/>
  <c r="AE127" i="18"/>
  <c r="AE94" i="18"/>
  <c r="AE173" i="18"/>
  <c r="O31" i="20"/>
  <c r="P31" i="20" s="1"/>
  <c r="N32" i="20"/>
  <c r="J32" i="20"/>
  <c r="K31" i="20"/>
  <c r="L31" i="20" s="1"/>
  <c r="B32" i="20"/>
  <c r="C31" i="20"/>
  <c r="D31" i="20" s="1"/>
  <c r="AD98" i="18"/>
  <c r="AD97" i="18"/>
  <c r="AD99" i="18"/>
  <c r="AD100" i="18"/>
  <c r="AD131" i="18"/>
  <c r="AD130" i="18"/>
  <c r="AO24" i="33" l="1"/>
  <c r="D42" i="32"/>
  <c r="F41" i="32"/>
  <c r="G41" i="32" s="1"/>
  <c r="AP23" i="33"/>
  <c r="AP22" i="33"/>
  <c r="AP20" i="33"/>
  <c r="AP18" i="33"/>
  <c r="AP19" i="33"/>
  <c r="AP21" i="33"/>
  <c r="AQ53" i="33"/>
  <c r="AQ57" i="33" s="1"/>
  <c r="AS50" i="33"/>
  <c r="AS54" i="33" s="1"/>
  <c r="AQ51" i="33"/>
  <c r="AQ55" i="33" s="1"/>
  <c r="AQ17" i="33"/>
  <c r="AR11" i="33"/>
  <c r="AQ52" i="33"/>
  <c r="AQ56" i="33" s="1"/>
  <c r="AP58" i="33"/>
  <c r="AR16" i="33"/>
  <c r="I38" i="32"/>
  <c r="J38" i="32" s="1"/>
  <c r="AD247" i="18"/>
  <c r="AE24" i="17" s="1"/>
  <c r="M40" i="25"/>
  <c r="AF12" i="17"/>
  <c r="AF6" i="17"/>
  <c r="AF11" i="17"/>
  <c r="AF4" i="17"/>
  <c r="AF8" i="17"/>
  <c r="AF7" i="17"/>
  <c r="AF5" i="17"/>
  <c r="AD132" i="18"/>
  <c r="AE20" i="17" s="1"/>
  <c r="AE223" i="18"/>
  <c r="AE95" i="18"/>
  <c r="AF13" i="17"/>
  <c r="AD225" i="18"/>
  <c r="AE174" i="18"/>
  <c r="AF19" i="17"/>
  <c r="AF22" i="17"/>
  <c r="AG3" i="17"/>
  <c r="AD96" i="18"/>
  <c r="AD224" i="18"/>
  <c r="AD175" i="18"/>
  <c r="AD129" i="18"/>
  <c r="AE130" i="18"/>
  <c r="AE131" i="18"/>
  <c r="N33" i="20"/>
  <c r="O32" i="20"/>
  <c r="P32" i="20" s="1"/>
  <c r="AE246" i="18"/>
  <c r="AE245" i="18"/>
  <c r="AD180" i="18"/>
  <c r="AE21" i="17" s="1"/>
  <c r="C32" i="20"/>
  <c r="D32" i="20" s="1"/>
  <c r="B33" i="20"/>
  <c r="AD101" i="18"/>
  <c r="AE14" i="17" s="1"/>
  <c r="AH2" i="17"/>
  <c r="AF94" i="18"/>
  <c r="AF244" i="18"/>
  <c r="AF222" i="18"/>
  <c r="AF127" i="18"/>
  <c r="AF173" i="18"/>
  <c r="AE179" i="18"/>
  <c r="AE178" i="18"/>
  <c r="AE176" i="18"/>
  <c r="AE177" i="18"/>
  <c r="AE100" i="18"/>
  <c r="AE99" i="18"/>
  <c r="AE97" i="18"/>
  <c r="AE98" i="18"/>
  <c r="G32" i="20"/>
  <c r="H32" i="20" s="1"/>
  <c r="F33" i="20"/>
  <c r="J33" i="20"/>
  <c r="K32" i="20"/>
  <c r="L32" i="20" s="1"/>
  <c r="AP24" i="33" l="1"/>
  <c r="D43" i="32"/>
  <c r="F42" i="32"/>
  <c r="G42" i="32" s="1"/>
  <c r="AR53" i="33"/>
  <c r="AR57" i="33" s="1"/>
  <c r="AR17" i="33"/>
  <c r="AS11" i="33"/>
  <c r="AT50" i="33"/>
  <c r="AT54" i="33" s="1"/>
  <c r="AQ18" i="33"/>
  <c r="AQ20" i="33"/>
  <c r="AQ19" i="33"/>
  <c r="AQ22" i="33"/>
  <c r="AQ23" i="33"/>
  <c r="AQ21" i="33"/>
  <c r="AR51" i="33"/>
  <c r="AR55" i="33" s="1"/>
  <c r="AS16" i="33"/>
  <c r="AR52" i="33"/>
  <c r="AR56" i="33" s="1"/>
  <c r="AQ58" i="33"/>
  <c r="I39" i="32"/>
  <c r="J39" i="32" s="1"/>
  <c r="AG12" i="17"/>
  <c r="M41" i="25"/>
  <c r="AG6" i="17"/>
  <c r="AG11" i="17"/>
  <c r="AG5" i="17"/>
  <c r="AG7" i="17"/>
  <c r="AG8" i="17"/>
  <c r="AG4" i="17"/>
  <c r="AE180" i="18"/>
  <c r="AF21" i="17" s="1"/>
  <c r="AG13" i="17"/>
  <c r="AF95" i="18"/>
  <c r="AF128" i="18"/>
  <c r="AE225" i="18"/>
  <c r="AH3" i="17"/>
  <c r="AF223" i="18"/>
  <c r="AG22" i="17"/>
  <c r="AF174" i="18"/>
  <c r="AG19" i="17"/>
  <c r="AE101" i="18"/>
  <c r="AF14" i="17" s="1"/>
  <c r="AE175" i="18"/>
  <c r="AE129" i="18"/>
  <c r="AE96" i="18"/>
  <c r="AE224" i="18"/>
  <c r="AF99" i="18"/>
  <c r="AF98" i="18"/>
  <c r="AF100" i="18"/>
  <c r="AF97" i="18"/>
  <c r="C33" i="20"/>
  <c r="D33" i="20" s="1"/>
  <c r="B34" i="20"/>
  <c r="N34" i="20"/>
  <c r="O33" i="20"/>
  <c r="P33" i="20" s="1"/>
  <c r="AF179" i="18"/>
  <c r="AF178" i="18"/>
  <c r="AF177" i="18"/>
  <c r="AF176" i="18"/>
  <c r="J34" i="20"/>
  <c r="K33" i="20"/>
  <c r="L33" i="20" s="1"/>
  <c r="AF131" i="18"/>
  <c r="AF130" i="18"/>
  <c r="AE132" i="18"/>
  <c r="AF20" i="17" s="1"/>
  <c r="AI2" i="17"/>
  <c r="AG244" i="18"/>
  <c r="AG173" i="18"/>
  <c r="AG94" i="18"/>
  <c r="AG222" i="18"/>
  <c r="AG127" i="18"/>
  <c r="F34" i="20"/>
  <c r="G33" i="20"/>
  <c r="H33" i="20" s="1"/>
  <c r="AF245" i="18"/>
  <c r="AF246" i="18"/>
  <c r="AE247" i="18"/>
  <c r="AF24" i="17" s="1"/>
  <c r="AQ24" i="33" l="1"/>
  <c r="D44" i="32"/>
  <c r="F43" i="32"/>
  <c r="G43" i="32" s="1"/>
  <c r="AS51" i="33"/>
  <c r="AS55" i="33" s="1"/>
  <c r="AS17" i="33"/>
  <c r="AT11" i="33"/>
  <c r="AR58" i="33"/>
  <c r="AU50" i="33"/>
  <c r="AU54" i="33" s="1"/>
  <c r="AS53" i="33"/>
  <c r="AS57" i="33" s="1"/>
  <c r="AS52" i="33"/>
  <c r="AS56" i="33" s="1"/>
  <c r="AR19" i="33"/>
  <c r="AR22" i="33"/>
  <c r="AR21" i="33"/>
  <c r="AR23" i="33"/>
  <c r="AR20" i="33"/>
  <c r="AR18" i="33"/>
  <c r="AT16" i="33"/>
  <c r="I40" i="32"/>
  <c r="J40" i="32" s="1"/>
  <c r="AH12" i="17"/>
  <c r="M42" i="25"/>
  <c r="M43" i="25"/>
  <c r="AG174" i="18"/>
  <c r="AH11" i="17"/>
  <c r="AH8" i="17"/>
  <c r="AH7" i="17"/>
  <c r="AH5" i="17"/>
  <c r="AH6" i="17"/>
  <c r="AH4" i="17"/>
  <c r="AF132" i="18"/>
  <c r="AG20" i="17" s="1"/>
  <c r="AF180" i="18"/>
  <c r="AG21" i="17" s="1"/>
  <c r="AF101" i="18"/>
  <c r="AG14" i="17" s="1"/>
  <c r="AF225" i="18"/>
  <c r="AG128" i="18"/>
  <c r="AG223" i="18"/>
  <c r="AH22" i="17"/>
  <c r="AI3" i="17"/>
  <c r="AH128" i="18" s="1"/>
  <c r="AH19" i="17"/>
  <c r="AG95" i="18"/>
  <c r="AH13" i="17"/>
  <c r="AF175" i="18"/>
  <c r="AF129" i="18"/>
  <c r="AF224" i="18"/>
  <c r="AF96" i="18"/>
  <c r="AG131" i="18"/>
  <c r="AG130" i="18"/>
  <c r="AG246" i="18"/>
  <c r="AG245" i="18"/>
  <c r="F35" i="20"/>
  <c r="G34" i="20"/>
  <c r="H34" i="20" s="1"/>
  <c r="K34" i="20"/>
  <c r="L34" i="20" s="1"/>
  <c r="J35" i="20"/>
  <c r="AJ2" i="17"/>
  <c r="AH244" i="18"/>
  <c r="AH94" i="18"/>
  <c r="AH173" i="18"/>
  <c r="AH222" i="18"/>
  <c r="AH127" i="18"/>
  <c r="O34" i="20"/>
  <c r="P34" i="20" s="1"/>
  <c r="N35" i="20"/>
  <c r="AF247" i="18"/>
  <c r="AG24" i="17" s="1"/>
  <c r="AG98" i="18"/>
  <c r="AG100" i="18"/>
  <c r="AG97" i="18"/>
  <c r="AG99" i="18"/>
  <c r="C34" i="20"/>
  <c r="D34" i="20" s="1"/>
  <c r="B35" i="20"/>
  <c r="AG179" i="18"/>
  <c r="AG178" i="18"/>
  <c r="AG177" i="18"/>
  <c r="AG176" i="18"/>
  <c r="AR24" i="33" l="1"/>
  <c r="D45" i="32"/>
  <c r="F44" i="32"/>
  <c r="G44" i="32" s="1"/>
  <c r="AU16" i="33"/>
  <c r="AT52" i="33"/>
  <c r="AT56" i="33" s="1"/>
  <c r="AV50" i="33"/>
  <c r="AV54" i="33" s="1"/>
  <c r="AT51" i="33"/>
  <c r="AT55" i="33" s="1"/>
  <c r="AT17" i="33"/>
  <c r="AU11" i="33"/>
  <c r="AS21" i="33"/>
  <c r="AS20" i="33"/>
  <c r="AS19" i="33"/>
  <c r="AS23" i="33"/>
  <c r="AS18" i="33"/>
  <c r="AS22" i="33"/>
  <c r="AT53" i="33"/>
  <c r="AT57" i="33" s="1"/>
  <c r="AS58" i="33"/>
  <c r="I41" i="32"/>
  <c r="J41" i="32" s="1"/>
  <c r="AI12" i="17"/>
  <c r="AI11" i="17"/>
  <c r="AI19" i="17"/>
  <c r="AI6" i="17"/>
  <c r="AI5" i="17"/>
  <c r="AI13" i="17"/>
  <c r="AI7" i="17"/>
  <c r="AH223" i="18"/>
  <c r="AI8" i="17"/>
  <c r="AI4" i="17"/>
  <c r="AG247" i="18"/>
  <c r="AH24" i="17" s="1"/>
  <c r="AG225" i="18"/>
  <c r="AH174" i="18"/>
  <c r="AH95" i="18"/>
  <c r="AJ3" i="17"/>
  <c r="AI22" i="17"/>
  <c r="AG175" i="18"/>
  <c r="AG129" i="18"/>
  <c r="AG224" i="18"/>
  <c r="AG96" i="18"/>
  <c r="N36" i="20"/>
  <c r="O35" i="20"/>
  <c r="P35" i="20" s="1"/>
  <c r="AG132" i="18"/>
  <c r="AH20" i="17" s="1"/>
  <c r="AH179" i="18"/>
  <c r="AH178" i="18"/>
  <c r="AH176" i="18"/>
  <c r="AH177" i="18"/>
  <c r="AK2" i="17"/>
  <c r="AI244" i="18"/>
  <c r="AI222" i="18"/>
  <c r="AI94" i="18"/>
  <c r="AI173" i="18"/>
  <c r="AI127" i="18"/>
  <c r="C35" i="20"/>
  <c r="D35" i="20" s="1"/>
  <c r="B36" i="20"/>
  <c r="AG180" i="18"/>
  <c r="AH21" i="17" s="1"/>
  <c r="AH97" i="18"/>
  <c r="AH98" i="18"/>
  <c r="AH99" i="18"/>
  <c r="AH100" i="18"/>
  <c r="AG101" i="18"/>
  <c r="AH14" i="17" s="1"/>
  <c r="AH246" i="18"/>
  <c r="AH245" i="18"/>
  <c r="K35" i="20"/>
  <c r="L35" i="20" s="1"/>
  <c r="J36" i="20"/>
  <c r="F36" i="20"/>
  <c r="G35" i="20"/>
  <c r="H35" i="20" s="1"/>
  <c r="AH130" i="18"/>
  <c r="AH131" i="18"/>
  <c r="D46" i="32" l="1"/>
  <c r="F45" i="32"/>
  <c r="G45" i="32" s="1"/>
  <c r="AS24" i="33"/>
  <c r="AJ12" i="17"/>
  <c r="AU53" i="33"/>
  <c r="AU57" i="33" s="1"/>
  <c r="AV11" i="33"/>
  <c r="AU17" i="33"/>
  <c r="AU51" i="33"/>
  <c r="AU55" i="33" s="1"/>
  <c r="AU52" i="33"/>
  <c r="AU56" i="33" s="1"/>
  <c r="AT23" i="33"/>
  <c r="AT22" i="33"/>
  <c r="AT21" i="33"/>
  <c r="AT18" i="33"/>
  <c r="AT19" i="33"/>
  <c r="AT20" i="33"/>
  <c r="AW50" i="33"/>
  <c r="AW54" i="33" s="1"/>
  <c r="AT58" i="33"/>
  <c r="AV16" i="33"/>
  <c r="I42" i="32"/>
  <c r="J42" i="32" s="1"/>
  <c r="AJ11" i="17"/>
  <c r="AJ5" i="17"/>
  <c r="AJ6" i="17"/>
  <c r="AJ4" i="17"/>
  <c r="AJ8" i="17"/>
  <c r="AJ7" i="17"/>
  <c r="AH132" i="18"/>
  <c r="AI20" i="17" s="1"/>
  <c r="AH225" i="18"/>
  <c r="AK3" i="17"/>
  <c r="AJ22" i="17"/>
  <c r="AI223" i="18"/>
  <c r="AJ13" i="17"/>
  <c r="AI95" i="18"/>
  <c r="AI128" i="18"/>
  <c r="AI174" i="18"/>
  <c r="AJ19" i="17"/>
  <c r="AH175" i="18"/>
  <c r="AH224" i="18"/>
  <c r="AH96" i="18"/>
  <c r="AH129" i="18"/>
  <c r="AL2" i="17"/>
  <c r="AJ94" i="18"/>
  <c r="AJ244" i="18"/>
  <c r="AJ222" i="18"/>
  <c r="AJ173" i="18"/>
  <c r="AJ127" i="18"/>
  <c r="B37" i="20"/>
  <c r="C36" i="20"/>
  <c r="D36" i="20" s="1"/>
  <c r="AI179" i="18"/>
  <c r="AI178" i="18"/>
  <c r="AI176" i="18"/>
  <c r="AI177" i="18"/>
  <c r="AI245" i="18"/>
  <c r="AI246" i="18"/>
  <c r="AI131" i="18"/>
  <c r="AI130" i="18"/>
  <c r="G36" i="20"/>
  <c r="H36" i="20" s="1"/>
  <c r="F37" i="20"/>
  <c r="AI100" i="18"/>
  <c r="AI98" i="18"/>
  <c r="AI97" i="18"/>
  <c r="AI99" i="18"/>
  <c r="AH101" i="18"/>
  <c r="AI14" i="17" s="1"/>
  <c r="J37" i="20"/>
  <c r="K36" i="20"/>
  <c r="L36" i="20" s="1"/>
  <c r="AH247" i="18"/>
  <c r="AI24" i="17" s="1"/>
  <c r="AH180" i="18"/>
  <c r="AI21" i="17" s="1"/>
  <c r="N37" i="20"/>
  <c r="O36" i="20"/>
  <c r="P36" i="20" s="1"/>
  <c r="D47" i="32" l="1"/>
  <c r="F46" i="32"/>
  <c r="G46" i="32" s="1"/>
  <c r="AT24" i="33"/>
  <c r="AK12" i="17"/>
  <c r="AX50" i="33"/>
  <c r="AX54" i="33" s="1"/>
  <c r="AV52" i="33"/>
  <c r="AV56" i="33" s="1"/>
  <c r="AV51" i="33"/>
  <c r="AV55" i="33" s="1"/>
  <c r="AV53" i="33"/>
  <c r="AV57" i="33" s="1"/>
  <c r="AW16" i="33"/>
  <c r="AU18" i="33"/>
  <c r="AU23" i="33"/>
  <c r="AU20" i="33"/>
  <c r="AU21" i="33"/>
  <c r="AU22" i="33"/>
  <c r="AU19" i="33"/>
  <c r="AV17" i="33"/>
  <c r="AW11" i="33"/>
  <c r="AU58" i="33"/>
  <c r="I43" i="32"/>
  <c r="J43" i="32" s="1"/>
  <c r="AK13" i="17"/>
  <c r="AJ223" i="18"/>
  <c r="AK8" i="17"/>
  <c r="AK7" i="17"/>
  <c r="AK6" i="17"/>
  <c r="AK4" i="17"/>
  <c r="AK11" i="17"/>
  <c r="AK5" i="17"/>
  <c r="AI247" i="18"/>
  <c r="AJ24" i="17" s="1"/>
  <c r="AJ128" i="18"/>
  <c r="AK19" i="17"/>
  <c r="AI225" i="18"/>
  <c r="AL3" i="17"/>
  <c r="AK95" i="18" s="1"/>
  <c r="AJ95" i="18"/>
  <c r="AK22" i="17"/>
  <c r="AJ174" i="18"/>
  <c r="AI224" i="18"/>
  <c r="AI96" i="18"/>
  <c r="AI129" i="18"/>
  <c r="AI175" i="18"/>
  <c r="C37" i="20"/>
  <c r="D37" i="20" s="1"/>
  <c r="B38" i="20"/>
  <c r="AJ131" i="18"/>
  <c r="AJ130" i="18"/>
  <c r="AI101" i="18"/>
  <c r="AJ14" i="17" s="1"/>
  <c r="AJ179" i="18"/>
  <c r="AJ178" i="18"/>
  <c r="AJ176" i="18"/>
  <c r="AJ177" i="18"/>
  <c r="O37" i="20"/>
  <c r="P37" i="20" s="1"/>
  <c r="N38" i="20"/>
  <c r="AI180" i="18"/>
  <c r="AJ21" i="17" s="1"/>
  <c r="K37" i="20"/>
  <c r="L37" i="20" s="1"/>
  <c r="J38" i="20"/>
  <c r="F38" i="20"/>
  <c r="G37" i="20"/>
  <c r="H37" i="20" s="1"/>
  <c r="AM2" i="17"/>
  <c r="AK127" i="18"/>
  <c r="AK222" i="18"/>
  <c r="AK94" i="18"/>
  <c r="AK173" i="18"/>
  <c r="AK244" i="18"/>
  <c r="AI132" i="18"/>
  <c r="AJ20" i="17" s="1"/>
  <c r="AJ245" i="18"/>
  <c r="AJ246" i="18"/>
  <c r="AJ97" i="18"/>
  <c r="AJ98" i="18"/>
  <c r="AJ100" i="18"/>
  <c r="AJ99" i="18"/>
  <c r="AU24" i="33" l="1"/>
  <c r="D48" i="32"/>
  <c r="F47" i="32"/>
  <c r="G47" i="32" s="1"/>
  <c r="AW52" i="33"/>
  <c r="AW56" i="33" s="1"/>
  <c r="AW17" i="33"/>
  <c r="AX11" i="33"/>
  <c r="AW53" i="33"/>
  <c r="AW57" i="33" s="1"/>
  <c r="AV19" i="33"/>
  <c r="AV20" i="33"/>
  <c r="AV22" i="33"/>
  <c r="AV21" i="33"/>
  <c r="AV18" i="33"/>
  <c r="AV23" i="33"/>
  <c r="AX16" i="33"/>
  <c r="AV58" i="33"/>
  <c r="AW51" i="33"/>
  <c r="AW55" i="33" s="1"/>
  <c r="AY50" i="33"/>
  <c r="AY54" i="33" s="1"/>
  <c r="I44" i="32"/>
  <c r="J44" i="32" s="1"/>
  <c r="AL12" i="17"/>
  <c r="AL8" i="17"/>
  <c r="AL11" i="17"/>
  <c r="AL6" i="17"/>
  <c r="AL4" i="17"/>
  <c r="AL7" i="17"/>
  <c r="AL5" i="17"/>
  <c r="AK128" i="18"/>
  <c r="AJ225" i="18"/>
  <c r="AL13" i="17"/>
  <c r="AL19" i="17"/>
  <c r="AK223" i="18"/>
  <c r="AK174" i="18"/>
  <c r="AL22" i="17"/>
  <c r="AM3" i="17"/>
  <c r="AL128" i="18" s="1"/>
  <c r="AJ96" i="18"/>
  <c r="AJ175" i="18"/>
  <c r="AJ224" i="18"/>
  <c r="AJ129" i="18"/>
  <c r="AJ247" i="18"/>
  <c r="AK24" i="17" s="1"/>
  <c r="AK98" i="18"/>
  <c r="AK97" i="18"/>
  <c r="AK99" i="18"/>
  <c r="AK100" i="18"/>
  <c r="AK131" i="18"/>
  <c r="AK130" i="18"/>
  <c r="J39" i="20"/>
  <c r="K38" i="20"/>
  <c r="L38" i="20" s="1"/>
  <c r="AJ180" i="18"/>
  <c r="AK21" i="17" s="1"/>
  <c r="AK245" i="18"/>
  <c r="AK246" i="18"/>
  <c r="AJ132" i="18"/>
  <c r="AK20" i="17" s="1"/>
  <c r="AK179" i="18"/>
  <c r="AK178" i="18"/>
  <c r="AK176" i="18"/>
  <c r="AK177" i="18"/>
  <c r="AN2" i="17"/>
  <c r="AL94" i="18"/>
  <c r="AL173" i="18"/>
  <c r="AL127" i="18"/>
  <c r="AL222" i="18"/>
  <c r="AL244" i="18"/>
  <c r="O38" i="20"/>
  <c r="P38" i="20" s="1"/>
  <c r="N39" i="20"/>
  <c r="B39" i="20"/>
  <c r="C38" i="20"/>
  <c r="D38" i="20" s="1"/>
  <c r="AJ101" i="18"/>
  <c r="AK14" i="17" s="1"/>
  <c r="G38" i="20"/>
  <c r="H38" i="20" s="1"/>
  <c r="F39" i="20"/>
  <c r="AW58" i="33" l="1"/>
  <c r="AV24" i="33"/>
  <c r="D49" i="32"/>
  <c r="F48" i="32"/>
  <c r="G48" i="32" s="1"/>
  <c r="AX17" i="33"/>
  <c r="AY11" i="33"/>
  <c r="AY16" i="33"/>
  <c r="AW21" i="33"/>
  <c r="AW20" i="33"/>
  <c r="AW22" i="33"/>
  <c r="AW19" i="33"/>
  <c r="AW18" i="33"/>
  <c r="AW23" i="33"/>
  <c r="AX53" i="33"/>
  <c r="AX57" i="33" s="1"/>
  <c r="AX52" i="33"/>
  <c r="AX56" i="33" s="1"/>
  <c r="AZ50" i="33"/>
  <c r="AZ54" i="33" s="1"/>
  <c r="AX51" i="33"/>
  <c r="AX55" i="33" s="1"/>
  <c r="I45" i="32"/>
  <c r="J45" i="32" s="1"/>
  <c r="AM12" i="17"/>
  <c r="AM11" i="17"/>
  <c r="AM8" i="17"/>
  <c r="AM4" i="17"/>
  <c r="AM6" i="17"/>
  <c r="AM5" i="17"/>
  <c r="AM7" i="17"/>
  <c r="AK247" i="18"/>
  <c r="AL24" i="17" s="1"/>
  <c r="AK132" i="18"/>
  <c r="AL20" i="17" s="1"/>
  <c r="AK180" i="18"/>
  <c r="AL21" i="17" s="1"/>
  <c r="AL223" i="18"/>
  <c r="AM19" i="17"/>
  <c r="AN3" i="17"/>
  <c r="AM174" i="18" s="1"/>
  <c r="AL174" i="18"/>
  <c r="AM13" i="17"/>
  <c r="AL95" i="18"/>
  <c r="AM22" i="17"/>
  <c r="AK225" i="18"/>
  <c r="AK224" i="18"/>
  <c r="AK129" i="18"/>
  <c r="AK175" i="18"/>
  <c r="AK96" i="18"/>
  <c r="AK101" i="18"/>
  <c r="AL14" i="17" s="1"/>
  <c r="B40" i="20"/>
  <c r="C39" i="20"/>
  <c r="D39" i="20" s="1"/>
  <c r="AL179" i="18"/>
  <c r="AL178" i="18"/>
  <c r="AL176" i="18"/>
  <c r="AL177" i="18"/>
  <c r="AL99" i="18"/>
  <c r="AL100" i="18"/>
  <c r="AL98" i="18"/>
  <c r="AL97" i="18"/>
  <c r="F40" i="20"/>
  <c r="G39" i="20"/>
  <c r="H39" i="20" s="1"/>
  <c r="AL246" i="18"/>
  <c r="AL245" i="18"/>
  <c r="AO2" i="17"/>
  <c r="AM127" i="18"/>
  <c r="AM173" i="18"/>
  <c r="AM222" i="18"/>
  <c r="AM244" i="18"/>
  <c r="AM94" i="18"/>
  <c r="AL131" i="18"/>
  <c r="AL130" i="18"/>
  <c r="K39" i="20"/>
  <c r="L39" i="20" s="1"/>
  <c r="J40" i="20"/>
  <c r="N40" i="20"/>
  <c r="O39" i="20"/>
  <c r="P39" i="20" s="1"/>
  <c r="AW24" i="33" l="1"/>
  <c r="D50" i="32"/>
  <c r="F49" i="32"/>
  <c r="G49" i="32" s="1"/>
  <c r="AX58" i="33"/>
  <c r="AY51" i="33"/>
  <c r="AY55" i="33" s="1"/>
  <c r="AY52" i="33"/>
  <c r="AY56" i="33" s="1"/>
  <c r="AZ11" i="33"/>
  <c r="AY17" i="33"/>
  <c r="AZ16" i="33"/>
  <c r="BA50" i="33"/>
  <c r="BA54" i="33" s="1"/>
  <c r="AY53" i="33"/>
  <c r="AY57" i="33" s="1"/>
  <c r="AX23" i="33"/>
  <c r="AX22" i="33"/>
  <c r="AX19" i="33"/>
  <c r="AX18" i="33"/>
  <c r="AX21" i="33"/>
  <c r="AX20" i="33"/>
  <c r="I46" i="32"/>
  <c r="J46" i="32" s="1"/>
  <c r="AN12" i="17"/>
  <c r="AN11" i="17"/>
  <c r="AL132" i="18"/>
  <c r="AM20" i="17" s="1"/>
  <c r="AL247" i="18"/>
  <c r="AM24" i="17" s="1"/>
  <c r="AN7" i="17"/>
  <c r="AN5" i="17"/>
  <c r="AN6" i="17"/>
  <c r="AN4" i="17"/>
  <c r="AN8" i="17"/>
  <c r="AL225" i="18"/>
  <c r="AN22" i="17"/>
  <c r="AN13" i="17"/>
  <c r="AO3" i="17"/>
  <c r="AN95" i="18" s="1"/>
  <c r="AM95" i="18"/>
  <c r="AN19" i="17"/>
  <c r="AM223" i="18"/>
  <c r="AM128" i="18"/>
  <c r="AL224" i="18"/>
  <c r="AL96" i="18"/>
  <c r="AL129" i="18"/>
  <c r="AL175" i="18"/>
  <c r="AL101" i="18"/>
  <c r="AM14" i="17" s="1"/>
  <c r="AL180" i="18"/>
  <c r="AM21" i="17" s="1"/>
  <c r="AP2" i="17"/>
  <c r="AN173" i="18"/>
  <c r="AN127" i="18"/>
  <c r="AN94" i="18"/>
  <c r="AN244" i="18"/>
  <c r="AN222" i="18"/>
  <c r="N41" i="20"/>
  <c r="O40" i="20"/>
  <c r="P40" i="20" s="1"/>
  <c r="AM179" i="18"/>
  <c r="AM178" i="18"/>
  <c r="AM176" i="18"/>
  <c r="AM177" i="18"/>
  <c r="C40" i="20"/>
  <c r="D40" i="20" s="1"/>
  <c r="B41" i="20"/>
  <c r="J41" i="20"/>
  <c r="K40" i="20"/>
  <c r="L40" i="20" s="1"/>
  <c r="AM99" i="18"/>
  <c r="AM98" i="18"/>
  <c r="AM97" i="18"/>
  <c r="AM100" i="18"/>
  <c r="AM130" i="18"/>
  <c r="AM131" i="18"/>
  <c r="AM246" i="18"/>
  <c r="AM245" i="18"/>
  <c r="F41" i="20"/>
  <c r="G40" i="20"/>
  <c r="H40" i="20" s="1"/>
  <c r="AX24" i="33" l="1"/>
  <c r="D51" i="32"/>
  <c r="F50" i="32"/>
  <c r="G50" i="32" s="1"/>
  <c r="AY58" i="33"/>
  <c r="BB50" i="33"/>
  <c r="BB54" i="33" s="1"/>
  <c r="AZ51" i="33"/>
  <c r="AZ55" i="33" s="1"/>
  <c r="AZ53" i="33"/>
  <c r="AZ57" i="33" s="1"/>
  <c r="AY18" i="33"/>
  <c r="AY21" i="33"/>
  <c r="AY23" i="33"/>
  <c r="AY22" i="33"/>
  <c r="AY19" i="33"/>
  <c r="AY20" i="33"/>
  <c r="AZ17" i="33"/>
  <c r="BA11" i="33"/>
  <c r="BA16" i="33"/>
  <c r="AZ52" i="33"/>
  <c r="AZ56" i="33" s="1"/>
  <c r="I47" i="32"/>
  <c r="J47" i="32" s="1"/>
  <c r="AO12" i="17"/>
  <c r="AO11" i="17"/>
  <c r="AO5" i="17"/>
  <c r="AO7" i="17"/>
  <c r="AO8" i="17"/>
  <c r="AO6" i="17"/>
  <c r="AM247" i="18"/>
  <c r="AN24" i="17" s="1"/>
  <c r="AO4" i="17"/>
  <c r="AM132" i="18"/>
  <c r="AN20" i="17" s="1"/>
  <c r="AO22" i="17"/>
  <c r="AM225" i="18"/>
  <c r="AO19" i="17"/>
  <c r="AP3" i="17"/>
  <c r="AO95" i="18" s="1"/>
  <c r="AN128" i="18"/>
  <c r="AO13" i="17"/>
  <c r="AN223" i="18"/>
  <c r="AN174" i="18"/>
  <c r="AM224" i="18"/>
  <c r="AM129" i="18"/>
  <c r="AM96" i="18"/>
  <c r="AM175" i="18"/>
  <c r="F42" i="20"/>
  <c r="G41" i="20"/>
  <c r="H41" i="20" s="1"/>
  <c r="K41" i="20"/>
  <c r="L41" i="20" s="1"/>
  <c r="J42" i="20"/>
  <c r="AQ2" i="17"/>
  <c r="AO127" i="18"/>
  <c r="AO94" i="18"/>
  <c r="AO222" i="18"/>
  <c r="AO244" i="18"/>
  <c r="AO173" i="18"/>
  <c r="C41" i="20"/>
  <c r="D41" i="20" s="1"/>
  <c r="B42" i="20"/>
  <c r="AN179" i="18"/>
  <c r="AN178" i="18"/>
  <c r="AN176" i="18"/>
  <c r="AN177" i="18"/>
  <c r="N42" i="20"/>
  <c r="O41" i="20"/>
  <c r="P41" i="20" s="1"/>
  <c r="AN245" i="18"/>
  <c r="AN246" i="18"/>
  <c r="AM101" i="18"/>
  <c r="AN14" i="17" s="1"/>
  <c r="AM180" i="18"/>
  <c r="AN21" i="17" s="1"/>
  <c r="AN99" i="18"/>
  <c r="AN98" i="18"/>
  <c r="AN100" i="18"/>
  <c r="AN97" i="18"/>
  <c r="AN131" i="18"/>
  <c r="AN130" i="18"/>
  <c r="AY24" i="33" l="1"/>
  <c r="D52" i="32"/>
  <c r="F51" i="32"/>
  <c r="G51" i="32" s="1"/>
  <c r="BA52" i="33"/>
  <c r="BA56" i="33" s="1"/>
  <c r="BA17" i="33"/>
  <c r="BB11" i="33"/>
  <c r="BA51" i="33"/>
  <c r="BA55" i="33" s="1"/>
  <c r="AZ19" i="33"/>
  <c r="AZ23" i="33"/>
  <c r="AZ18" i="33"/>
  <c r="AZ24" i="33" s="1"/>
  <c r="AZ20" i="33"/>
  <c r="AZ22" i="33"/>
  <c r="AZ21" i="33"/>
  <c r="BB16" i="33"/>
  <c r="BA53" i="33"/>
  <c r="BA57" i="33" s="1"/>
  <c r="BC50" i="33"/>
  <c r="BC54" i="33" s="1"/>
  <c r="AZ58" i="33"/>
  <c r="I48" i="32"/>
  <c r="J48" i="32" s="1"/>
  <c r="AP12" i="17"/>
  <c r="AN132" i="18"/>
  <c r="AO20" i="17" s="1"/>
  <c r="AP11" i="17"/>
  <c r="AP8" i="17"/>
  <c r="AP6" i="17"/>
  <c r="AP7" i="17"/>
  <c r="AP5" i="17"/>
  <c r="AP4" i="17"/>
  <c r="AN180" i="18"/>
  <c r="AO21" i="17" s="1"/>
  <c r="AN225" i="18"/>
  <c r="AO223" i="18"/>
  <c r="AP22" i="17"/>
  <c r="AO128" i="18"/>
  <c r="AO174" i="18"/>
  <c r="AP19" i="17"/>
  <c r="AP13" i="17"/>
  <c r="AQ3" i="17"/>
  <c r="AP223" i="18" s="1"/>
  <c r="AN129" i="18"/>
  <c r="AN175" i="18"/>
  <c r="AN96" i="18"/>
  <c r="AN224" i="18"/>
  <c r="AO246" i="18"/>
  <c r="AO245" i="18"/>
  <c r="AR2" i="17"/>
  <c r="AP173" i="18"/>
  <c r="AP244" i="18"/>
  <c r="AP127" i="18"/>
  <c r="AP94" i="18"/>
  <c r="AP222" i="18"/>
  <c r="F43" i="20"/>
  <c r="G42" i="20"/>
  <c r="H42" i="20" s="1"/>
  <c r="N43" i="20"/>
  <c r="O42" i="20"/>
  <c r="P42" i="20" s="1"/>
  <c r="AO97" i="18"/>
  <c r="AO100" i="18"/>
  <c r="AO98" i="18"/>
  <c r="AO99" i="18"/>
  <c r="AN101" i="18"/>
  <c r="AO14" i="17" s="1"/>
  <c r="AN247" i="18"/>
  <c r="AO24" i="17" s="1"/>
  <c r="B43" i="20"/>
  <c r="C42" i="20"/>
  <c r="D42" i="20" s="1"/>
  <c r="AO179" i="18"/>
  <c r="AO178" i="18"/>
  <c r="AO176" i="18"/>
  <c r="AO177" i="18"/>
  <c r="AO130" i="18"/>
  <c r="AO131" i="18"/>
  <c r="K42" i="20"/>
  <c r="L42" i="20" s="1"/>
  <c r="J43" i="20"/>
  <c r="D53" i="32" l="1"/>
  <c r="F52" i="32"/>
  <c r="G52" i="32" s="1"/>
  <c r="BB51" i="33"/>
  <c r="BB55" i="33" s="1"/>
  <c r="BB52" i="33"/>
  <c r="BB56" i="33" s="1"/>
  <c r="BB53" i="33"/>
  <c r="BB57" i="33" s="1"/>
  <c r="BB17" i="33"/>
  <c r="BC11" i="33"/>
  <c r="BC16" i="33"/>
  <c r="BA21" i="33"/>
  <c r="BA20" i="33"/>
  <c r="BA22" i="33"/>
  <c r="BA18" i="33"/>
  <c r="BA23" i="33"/>
  <c r="BA19" i="33"/>
  <c r="BD50" i="33"/>
  <c r="BD54" i="33" s="1"/>
  <c r="BA58" i="33"/>
  <c r="I49" i="32"/>
  <c r="J49" i="32" s="1"/>
  <c r="AQ12" i="17"/>
  <c r="AQ4" i="17"/>
  <c r="AQ5" i="17"/>
  <c r="AQ7" i="17"/>
  <c r="AQ6" i="17"/>
  <c r="AQ11" i="17"/>
  <c r="AQ8" i="17"/>
  <c r="AO247" i="18"/>
  <c r="AP24" i="17" s="1"/>
  <c r="AP95" i="18"/>
  <c r="AQ22" i="17"/>
  <c r="AR3" i="17"/>
  <c r="AQ128" i="18" s="1"/>
  <c r="AP174" i="18"/>
  <c r="AO225" i="18"/>
  <c r="AQ13" i="17"/>
  <c r="AQ19" i="17"/>
  <c r="AP128" i="18"/>
  <c r="AO175" i="18"/>
  <c r="AO96" i="18"/>
  <c r="AO129" i="18"/>
  <c r="AO224" i="18"/>
  <c r="B44" i="20"/>
  <c r="C43" i="20"/>
  <c r="D43" i="20" s="1"/>
  <c r="AP131" i="18"/>
  <c r="AP130" i="18"/>
  <c r="AS2" i="17"/>
  <c r="AQ94" i="18"/>
  <c r="AQ222" i="18"/>
  <c r="AQ127" i="18"/>
  <c r="AQ173" i="18"/>
  <c r="AQ244" i="18"/>
  <c r="O43" i="20"/>
  <c r="P43" i="20" s="1"/>
  <c r="N44" i="20"/>
  <c r="AP246" i="18"/>
  <c r="AP245" i="18"/>
  <c r="K43" i="20"/>
  <c r="L43" i="20" s="1"/>
  <c r="J44" i="20"/>
  <c r="F44" i="20"/>
  <c r="G43" i="20"/>
  <c r="H43" i="20" s="1"/>
  <c r="AO101" i="18"/>
  <c r="AP14" i="17" s="1"/>
  <c r="AO132" i="18"/>
  <c r="AP20" i="17" s="1"/>
  <c r="AP98" i="18"/>
  <c r="AP100" i="18"/>
  <c r="AP97" i="18"/>
  <c r="AP99" i="18"/>
  <c r="AO180" i="18"/>
  <c r="AP21" i="17" s="1"/>
  <c r="AP179" i="18"/>
  <c r="AP178" i="18"/>
  <c r="AP176" i="18"/>
  <c r="AP177" i="18"/>
  <c r="D54" i="32" l="1"/>
  <c r="F53" i="32"/>
  <c r="G53" i="32" s="1"/>
  <c r="BA24" i="33"/>
  <c r="BB58" i="33"/>
  <c r="BC53" i="33"/>
  <c r="BC57" i="33" s="1"/>
  <c r="BE50" i="33"/>
  <c r="BE54" i="33" s="1"/>
  <c r="BB23" i="33"/>
  <c r="BB22" i="33"/>
  <c r="BB20" i="33"/>
  <c r="BB19" i="33"/>
  <c r="BB21" i="33"/>
  <c r="BB18" i="33"/>
  <c r="BD16" i="33"/>
  <c r="BC51" i="33"/>
  <c r="BC55" i="33" s="1"/>
  <c r="BC52" i="33"/>
  <c r="BC56" i="33" s="1"/>
  <c r="BD11" i="33"/>
  <c r="BC17" i="33"/>
  <c r="I50" i="32"/>
  <c r="J50" i="32" s="1"/>
  <c r="AP132" i="18"/>
  <c r="AQ20" i="17" s="1"/>
  <c r="AR12" i="17"/>
  <c r="AR8" i="17"/>
  <c r="AR11" i="17"/>
  <c r="AR6" i="17"/>
  <c r="AR7" i="17"/>
  <c r="AR5" i="17"/>
  <c r="AR4" i="17"/>
  <c r="AP247" i="18"/>
  <c r="AQ24" i="17" s="1"/>
  <c r="AR13" i="17"/>
  <c r="AP225" i="18"/>
  <c r="AR19" i="17"/>
  <c r="AS3" i="17"/>
  <c r="AQ95" i="18"/>
  <c r="AR22" i="17"/>
  <c r="AQ174" i="18"/>
  <c r="AQ223" i="18"/>
  <c r="AP175" i="18"/>
  <c r="AP96" i="18"/>
  <c r="AP224" i="18"/>
  <c r="AP129" i="18"/>
  <c r="AQ131" i="18"/>
  <c r="AQ130" i="18"/>
  <c r="AP101" i="18"/>
  <c r="AQ14" i="17" s="1"/>
  <c r="AQ97" i="18"/>
  <c r="AQ98" i="18"/>
  <c r="AQ99" i="18"/>
  <c r="AQ100" i="18"/>
  <c r="AQ179" i="18"/>
  <c r="AQ178" i="18"/>
  <c r="AQ176" i="18"/>
  <c r="AQ177" i="18"/>
  <c r="N45" i="20"/>
  <c r="O44" i="20"/>
  <c r="P44" i="20" s="1"/>
  <c r="AP180" i="18"/>
  <c r="AQ21" i="17" s="1"/>
  <c r="AQ246" i="18"/>
  <c r="AQ245" i="18"/>
  <c r="AT2" i="17"/>
  <c r="AR222" i="18"/>
  <c r="AR127" i="18"/>
  <c r="AR173" i="18"/>
  <c r="AR244" i="18"/>
  <c r="AR94" i="18"/>
  <c r="B45" i="20"/>
  <c r="C44" i="20"/>
  <c r="D44" i="20" s="1"/>
  <c r="G44" i="20"/>
  <c r="H44" i="20" s="1"/>
  <c r="F45" i="20"/>
  <c r="J45" i="20"/>
  <c r="K44" i="20"/>
  <c r="L44" i="20" s="1"/>
  <c r="BC58" i="33" l="1"/>
  <c r="BB24" i="33"/>
  <c r="D55" i="32"/>
  <c r="F54" i="32"/>
  <c r="G54" i="32" s="1"/>
  <c r="BC18" i="33"/>
  <c r="BC22" i="33"/>
  <c r="BC19" i="33"/>
  <c r="BC21" i="33"/>
  <c r="BC23" i="33"/>
  <c r="BC20" i="33"/>
  <c r="BD17" i="33"/>
  <c r="BE11" i="33"/>
  <c r="BD51" i="33"/>
  <c r="BD55" i="33" s="1"/>
  <c r="BF50" i="33"/>
  <c r="BF54" i="33" s="1"/>
  <c r="BD53" i="33"/>
  <c r="BD57" i="33" s="1"/>
  <c r="BD52" i="33"/>
  <c r="BD56" i="33" s="1"/>
  <c r="BE16" i="33"/>
  <c r="I51" i="32"/>
  <c r="J51" i="32" s="1"/>
  <c r="AS8" i="17"/>
  <c r="AS12" i="17"/>
  <c r="AQ247" i="18"/>
  <c r="AR24" i="17" s="1"/>
  <c r="AQ132" i="18"/>
  <c r="AR20" i="17" s="1"/>
  <c r="AS11" i="17"/>
  <c r="AS4" i="17"/>
  <c r="AS5" i="17"/>
  <c r="AS7" i="17"/>
  <c r="AS6" i="17"/>
  <c r="AQ225" i="18"/>
  <c r="AR95" i="18"/>
  <c r="AR174" i="18"/>
  <c r="AS22" i="17"/>
  <c r="AR128" i="18"/>
  <c r="AS19" i="17"/>
  <c r="AR223" i="18"/>
  <c r="AS13" i="17"/>
  <c r="AT3" i="17"/>
  <c r="AQ175" i="18"/>
  <c r="AQ224" i="18"/>
  <c r="AQ129" i="18"/>
  <c r="AQ96" i="18"/>
  <c r="N46" i="20"/>
  <c r="O45" i="20"/>
  <c r="P45" i="20" s="1"/>
  <c r="B46" i="20"/>
  <c r="C45" i="20"/>
  <c r="D45" i="20" s="1"/>
  <c r="AR100" i="18"/>
  <c r="AR99" i="18"/>
  <c r="AR98" i="18"/>
  <c r="AR97" i="18"/>
  <c r="F46" i="20"/>
  <c r="G45" i="20"/>
  <c r="H45" i="20" s="1"/>
  <c r="AQ101" i="18"/>
  <c r="AR14" i="17" s="1"/>
  <c r="AR246" i="18"/>
  <c r="AR245" i="18"/>
  <c r="J46" i="20"/>
  <c r="K45" i="20"/>
  <c r="L45" i="20" s="1"/>
  <c r="AR130" i="18"/>
  <c r="AR131" i="18"/>
  <c r="AQ180" i="18"/>
  <c r="AR21" i="17" s="1"/>
  <c r="AR179" i="18"/>
  <c r="AR178" i="18"/>
  <c r="AR176" i="18"/>
  <c r="AR177" i="18"/>
  <c r="AU2" i="17"/>
  <c r="AS244" i="18"/>
  <c r="AS127" i="18"/>
  <c r="AS94" i="18"/>
  <c r="AS222" i="18"/>
  <c r="AS173" i="18"/>
  <c r="D56" i="32" l="1"/>
  <c r="F55" i="32"/>
  <c r="G55" i="32" s="1"/>
  <c r="BC24" i="33"/>
  <c r="BE51" i="33"/>
  <c r="BE55" i="33" s="1"/>
  <c r="BD58" i="33"/>
  <c r="BE53" i="33"/>
  <c r="BE57" i="33" s="1"/>
  <c r="BG50" i="33"/>
  <c r="BG54" i="33" s="1"/>
  <c r="BE17" i="33"/>
  <c r="BF11" i="33"/>
  <c r="BF16" i="33"/>
  <c r="BE52" i="33"/>
  <c r="BE56" i="33" s="1"/>
  <c r="BD19" i="33"/>
  <c r="BD21" i="33"/>
  <c r="BD23" i="33"/>
  <c r="BD18" i="33"/>
  <c r="BD20" i="33"/>
  <c r="BD22" i="33"/>
  <c r="I52" i="32"/>
  <c r="J52" i="32" s="1"/>
  <c r="AT4" i="17"/>
  <c r="AT11" i="17"/>
  <c r="AT6" i="17"/>
  <c r="AT12" i="17"/>
  <c r="AT7" i="17"/>
  <c r="AT8" i="17"/>
  <c r="AT5" i="17"/>
  <c r="AR225" i="18"/>
  <c r="AT19" i="17"/>
  <c r="AT22" i="17"/>
  <c r="AS223" i="18"/>
  <c r="AS174" i="18"/>
  <c r="AS95" i="18"/>
  <c r="AS128" i="18"/>
  <c r="AT13" i="17"/>
  <c r="AU3" i="17"/>
  <c r="AT174" i="18" s="1"/>
  <c r="AR129" i="18"/>
  <c r="AR96" i="18"/>
  <c r="AR175" i="18"/>
  <c r="AR224" i="18"/>
  <c r="AR101" i="18"/>
  <c r="AS14" i="17" s="1"/>
  <c r="O46" i="20"/>
  <c r="P46" i="20" s="1"/>
  <c r="N47" i="20"/>
  <c r="K46" i="20"/>
  <c r="L46" i="20" s="1"/>
  <c r="J47" i="20"/>
  <c r="AR180" i="18"/>
  <c r="AS21" i="17" s="1"/>
  <c r="AR247" i="18"/>
  <c r="AS24" i="17" s="1"/>
  <c r="C46" i="20"/>
  <c r="D46" i="20" s="1"/>
  <c r="B47" i="20"/>
  <c r="AS179" i="18"/>
  <c r="AS178" i="18"/>
  <c r="AS176" i="18"/>
  <c r="AS177" i="18"/>
  <c r="AS131" i="18"/>
  <c r="AS130" i="18"/>
  <c r="AV2" i="17"/>
  <c r="AT222" i="18"/>
  <c r="AT94" i="18"/>
  <c r="AT173" i="18"/>
  <c r="AT127" i="18"/>
  <c r="AT244" i="18"/>
  <c r="AS100" i="18"/>
  <c r="AS98" i="18"/>
  <c r="AS99" i="18"/>
  <c r="AS97" i="18"/>
  <c r="AS246" i="18"/>
  <c r="AS245" i="18"/>
  <c r="AR132" i="18"/>
  <c r="AS20" i="17" s="1"/>
  <c r="F47" i="20"/>
  <c r="G46" i="20"/>
  <c r="H46" i="20" s="1"/>
  <c r="BD24" i="33" l="1"/>
  <c r="D57" i="32"/>
  <c r="F56" i="32"/>
  <c r="G56" i="32" s="1"/>
  <c r="BE21" i="33"/>
  <c r="BE20" i="33"/>
  <c r="BE23" i="33"/>
  <c r="BE18" i="33"/>
  <c r="BE19" i="33"/>
  <c r="BE22" i="33"/>
  <c r="BH50" i="33"/>
  <c r="BH54" i="33" s="1"/>
  <c r="BG16" i="33"/>
  <c r="BF51" i="33"/>
  <c r="BF55" i="33" s="1"/>
  <c r="BF52" i="33"/>
  <c r="BF56" i="33" s="1"/>
  <c r="BF17" i="33"/>
  <c r="BG11" i="33"/>
  <c r="BF53" i="33"/>
  <c r="BF57" i="33" s="1"/>
  <c r="BE58" i="33"/>
  <c r="I53" i="32"/>
  <c r="J53" i="32" s="1"/>
  <c r="AU12" i="17"/>
  <c r="AU11" i="17"/>
  <c r="AU7" i="17"/>
  <c r="AU6" i="17"/>
  <c r="AU4" i="17"/>
  <c r="AU5" i="17"/>
  <c r="AU8" i="17"/>
  <c r="AT95" i="18"/>
  <c r="AT223" i="18"/>
  <c r="AS225" i="18"/>
  <c r="AS180" i="18"/>
  <c r="AT21" i="17" s="1"/>
  <c r="AT128" i="18"/>
  <c r="AV3" i="17"/>
  <c r="AU22" i="17"/>
  <c r="AU13" i="17"/>
  <c r="AU19" i="17"/>
  <c r="AS96" i="18"/>
  <c r="AS129" i="18"/>
  <c r="AS224" i="18"/>
  <c r="AS175" i="18"/>
  <c r="AS101" i="18"/>
  <c r="AT14" i="17" s="1"/>
  <c r="AT99" i="18"/>
  <c r="AT98" i="18"/>
  <c r="AT97" i="18"/>
  <c r="AT100" i="18"/>
  <c r="F48" i="20"/>
  <c r="G47" i="20"/>
  <c r="H47" i="20" s="1"/>
  <c r="AS132" i="18"/>
  <c r="AT20" i="17" s="1"/>
  <c r="AT245" i="18"/>
  <c r="AT246" i="18"/>
  <c r="AS247" i="18"/>
  <c r="AT24" i="17" s="1"/>
  <c r="K47" i="20"/>
  <c r="L47" i="20" s="1"/>
  <c r="J48" i="20"/>
  <c r="AW2" i="17"/>
  <c r="AU127" i="18"/>
  <c r="AU244" i="18"/>
  <c r="AU222" i="18"/>
  <c r="AU94" i="18"/>
  <c r="AU173" i="18"/>
  <c r="N48" i="20"/>
  <c r="O47" i="20"/>
  <c r="P47" i="20" s="1"/>
  <c r="AT131" i="18"/>
  <c r="AT130" i="18"/>
  <c r="AT179" i="18"/>
  <c r="AT178" i="18"/>
  <c r="AT176" i="18"/>
  <c r="AT177" i="18"/>
  <c r="B48" i="20"/>
  <c r="C47" i="20"/>
  <c r="D47" i="20" s="1"/>
  <c r="BE24" i="33" l="1"/>
  <c r="D58" i="32"/>
  <c r="F58" i="32" s="1"/>
  <c r="F57" i="32"/>
  <c r="G57" i="32" s="1"/>
  <c r="G58" i="32" s="1"/>
  <c r="BG52" i="33"/>
  <c r="BG56" i="33" s="1"/>
  <c r="BH16" i="33"/>
  <c r="BG53" i="33"/>
  <c r="BG57" i="33" s="1"/>
  <c r="BG17" i="33"/>
  <c r="BH11" i="33"/>
  <c r="BF58" i="33"/>
  <c r="BF23" i="33"/>
  <c r="BF22" i="33"/>
  <c r="BF20" i="33"/>
  <c r="BF21" i="33"/>
  <c r="BF18" i="33"/>
  <c r="BF19" i="33"/>
  <c r="BG51" i="33"/>
  <c r="BG55" i="33" s="1"/>
  <c r="BI50" i="33"/>
  <c r="BI54" i="33" s="1"/>
  <c r="I54" i="32"/>
  <c r="J54" i="32" s="1"/>
  <c r="AV12" i="17"/>
  <c r="AV11" i="17"/>
  <c r="AV4" i="17"/>
  <c r="AV6" i="17"/>
  <c r="AV7" i="17"/>
  <c r="AT225" i="18"/>
  <c r="AV8" i="17"/>
  <c r="AV5" i="17"/>
  <c r="AT180" i="18"/>
  <c r="AU21" i="17" s="1"/>
  <c r="AV19" i="17"/>
  <c r="AV13" i="17"/>
  <c r="AW3" i="17"/>
  <c r="AV174" i="18" s="1"/>
  <c r="AU223" i="18"/>
  <c r="AU128" i="18"/>
  <c r="AU174" i="18"/>
  <c r="AV22" i="17"/>
  <c r="AU95" i="18"/>
  <c r="AT175" i="18"/>
  <c r="AT96" i="18"/>
  <c r="AT129" i="18"/>
  <c r="AT224" i="18"/>
  <c r="AT101" i="18"/>
  <c r="AU14" i="17" s="1"/>
  <c r="B49" i="20"/>
  <c r="C48" i="20"/>
  <c r="D48" i="20" s="1"/>
  <c r="F49" i="20"/>
  <c r="G48" i="20"/>
  <c r="H48" i="20" s="1"/>
  <c r="K48" i="20"/>
  <c r="L48" i="20" s="1"/>
  <c r="J49" i="20"/>
  <c r="O48" i="20"/>
  <c r="P48" i="20" s="1"/>
  <c r="N49" i="20"/>
  <c r="AX2" i="17"/>
  <c r="AV94" i="18"/>
  <c r="AV173" i="18"/>
  <c r="AV222" i="18"/>
  <c r="AV244" i="18"/>
  <c r="AV127" i="18"/>
  <c r="AT132" i="18"/>
  <c r="AU20" i="17" s="1"/>
  <c r="AU245" i="18"/>
  <c r="AU246" i="18"/>
  <c r="AT247" i="18"/>
  <c r="AU24" i="17" s="1"/>
  <c r="AU98" i="18"/>
  <c r="AU99" i="18"/>
  <c r="AU97" i="18"/>
  <c r="AU100" i="18"/>
  <c r="AU130" i="18"/>
  <c r="AU131" i="18"/>
  <c r="AU179" i="18"/>
  <c r="AU178" i="18"/>
  <c r="AU176" i="18"/>
  <c r="AU177" i="18"/>
  <c r="BG58" i="33" l="1"/>
  <c r="BF24" i="33"/>
  <c r="BH52" i="33"/>
  <c r="BH56" i="33" s="1"/>
  <c r="BG18" i="33"/>
  <c r="BG20" i="33"/>
  <c r="BG22" i="33"/>
  <c r="BG19" i="33"/>
  <c r="BG21" i="33"/>
  <c r="BG23" i="33"/>
  <c r="BH51" i="33"/>
  <c r="BH55" i="33" s="1"/>
  <c r="BH53" i="33"/>
  <c r="BH57" i="33" s="1"/>
  <c r="BJ50" i="33"/>
  <c r="BJ54" i="33" s="1"/>
  <c r="BH17" i="33"/>
  <c r="BI11" i="33"/>
  <c r="BI16" i="33"/>
  <c r="I55" i="32"/>
  <c r="J55" i="32" s="1"/>
  <c r="AW12" i="17"/>
  <c r="AW11" i="17"/>
  <c r="AW5" i="17"/>
  <c r="AW7" i="17"/>
  <c r="AW6" i="17"/>
  <c r="AW4" i="17"/>
  <c r="AU225" i="18"/>
  <c r="AW8" i="17"/>
  <c r="AU247" i="18"/>
  <c r="AV24" i="17" s="1"/>
  <c r="AU132" i="18"/>
  <c r="AV20" i="17" s="1"/>
  <c r="AW13" i="17"/>
  <c r="AV128" i="18"/>
  <c r="AV223" i="18"/>
  <c r="AV95" i="18"/>
  <c r="AW19" i="17"/>
  <c r="AW22" i="17"/>
  <c r="AX3" i="17"/>
  <c r="AU129" i="18"/>
  <c r="AU96" i="18"/>
  <c r="AU224" i="18"/>
  <c r="AU175" i="18"/>
  <c r="AY2" i="17"/>
  <c r="AW222" i="18"/>
  <c r="AW127" i="18"/>
  <c r="AW173" i="18"/>
  <c r="AW94" i="18"/>
  <c r="AW244" i="18"/>
  <c r="AU101" i="18"/>
  <c r="AV14" i="17" s="1"/>
  <c r="AV131" i="18"/>
  <c r="AV130" i="18"/>
  <c r="AV100" i="18"/>
  <c r="AV97" i="18"/>
  <c r="AV99" i="18"/>
  <c r="AV98" i="18"/>
  <c r="N50" i="20"/>
  <c r="O49" i="20"/>
  <c r="P49" i="20" s="1"/>
  <c r="C49" i="20"/>
  <c r="D49" i="20" s="1"/>
  <c r="B50" i="20"/>
  <c r="AU180" i="18"/>
  <c r="AV21" i="17" s="1"/>
  <c r="AV246" i="18"/>
  <c r="AV245" i="18"/>
  <c r="G49" i="20"/>
  <c r="H49" i="20" s="1"/>
  <c r="F50" i="20"/>
  <c r="J50" i="20"/>
  <c r="K49" i="20"/>
  <c r="L49" i="20" s="1"/>
  <c r="AV179" i="18"/>
  <c r="AV178" i="18"/>
  <c r="AV176" i="18"/>
  <c r="AV177" i="18"/>
  <c r="BG24" i="33" l="1"/>
  <c r="BH58" i="33"/>
  <c r="BJ16" i="33"/>
  <c r="BJ11" i="33"/>
  <c r="BI17" i="33"/>
  <c r="BI52" i="33"/>
  <c r="BI56" i="33" s="1"/>
  <c r="BI51" i="33"/>
  <c r="BI55" i="33" s="1"/>
  <c r="BK50" i="33"/>
  <c r="BK54" i="33" s="1"/>
  <c r="BI53" i="33"/>
  <c r="BI57" i="33" s="1"/>
  <c r="BH19" i="33"/>
  <c r="BH22" i="33"/>
  <c r="BH21" i="33"/>
  <c r="BH20" i="33"/>
  <c r="BH18" i="33"/>
  <c r="BH23" i="33"/>
  <c r="I56" i="32"/>
  <c r="J56" i="32" s="1"/>
  <c r="AX5" i="17"/>
  <c r="AV225" i="18"/>
  <c r="AV132" i="18"/>
  <c r="AW20" i="17" s="1"/>
  <c r="AX12" i="17"/>
  <c r="AX11" i="17"/>
  <c r="AX4" i="17"/>
  <c r="AX6" i="17"/>
  <c r="AX8" i="17"/>
  <c r="AX7" i="17"/>
  <c r="AV247" i="18"/>
  <c r="AW24" i="17" s="1"/>
  <c r="AV180" i="18"/>
  <c r="AW21" i="17" s="1"/>
  <c r="AW174" i="18"/>
  <c r="AY3" i="17"/>
  <c r="AX128" i="18" s="1"/>
  <c r="AX13" i="17"/>
  <c r="AX19" i="17"/>
  <c r="AW128" i="18"/>
  <c r="AX22" i="17"/>
  <c r="AW223" i="18"/>
  <c r="AW95" i="18"/>
  <c r="AV129" i="18"/>
  <c r="AV175" i="18"/>
  <c r="AV224" i="18"/>
  <c r="AV96" i="18"/>
  <c r="AW245" i="18"/>
  <c r="AW246" i="18"/>
  <c r="AV101" i="18"/>
  <c r="AW14" i="17" s="1"/>
  <c r="AW179" i="18"/>
  <c r="AW178" i="18"/>
  <c r="AW176" i="18"/>
  <c r="AW177" i="18"/>
  <c r="J51" i="20"/>
  <c r="K50" i="20"/>
  <c r="L50" i="20" s="1"/>
  <c r="B51" i="20"/>
  <c r="C50" i="20"/>
  <c r="D50" i="20" s="1"/>
  <c r="F51" i="20"/>
  <c r="G50" i="20"/>
  <c r="H50" i="20" s="1"/>
  <c r="AW130" i="18"/>
  <c r="AW131" i="18"/>
  <c r="AZ2" i="17"/>
  <c r="AX244" i="18"/>
  <c r="AX127" i="18"/>
  <c r="AX222" i="18"/>
  <c r="AX173" i="18"/>
  <c r="AX94" i="18"/>
  <c r="O50" i="20"/>
  <c r="P50" i="20" s="1"/>
  <c r="N51" i="20"/>
  <c r="AW100" i="18"/>
  <c r="AW99" i="18"/>
  <c r="AW98" i="18"/>
  <c r="AW97" i="18"/>
  <c r="BH24" i="33" l="1"/>
  <c r="BI58" i="33"/>
  <c r="BL50" i="33"/>
  <c r="BL54" i="33" s="1"/>
  <c r="BJ52" i="33"/>
  <c r="BJ56" i="33" s="1"/>
  <c r="BK16" i="33"/>
  <c r="BI21" i="33"/>
  <c r="BI20" i="33"/>
  <c r="BI19" i="33"/>
  <c r="BI23" i="33"/>
  <c r="BI18" i="33"/>
  <c r="BI22" i="33"/>
  <c r="BJ17" i="33"/>
  <c r="BK11" i="33"/>
  <c r="BJ53" i="33"/>
  <c r="BJ57" i="33" s="1"/>
  <c r="BJ51" i="33"/>
  <c r="BJ55" i="33" s="1"/>
  <c r="I57" i="32"/>
  <c r="J57" i="32" s="1"/>
  <c r="AY12" i="17"/>
  <c r="AY11" i="17"/>
  <c r="AY7" i="17"/>
  <c r="AY8" i="17"/>
  <c r="AY5" i="17"/>
  <c r="AY6" i="17"/>
  <c r="AY4" i="17"/>
  <c r="AW247" i="18"/>
  <c r="AX24" i="17" s="1"/>
  <c r="AY22" i="17"/>
  <c r="AW225" i="18"/>
  <c r="AX223" i="18"/>
  <c r="AY13" i="17"/>
  <c r="AX95" i="18"/>
  <c r="AX174" i="18"/>
  <c r="AY19" i="17"/>
  <c r="AW101" i="18"/>
  <c r="AX14" i="17" s="1"/>
  <c r="AZ3" i="17"/>
  <c r="AW129" i="18"/>
  <c r="AW175" i="18"/>
  <c r="AW224" i="18"/>
  <c r="AW96" i="18"/>
  <c r="AX179" i="18"/>
  <c r="AX178" i="18"/>
  <c r="AX176" i="18"/>
  <c r="AX177" i="18"/>
  <c r="AW180" i="18"/>
  <c r="AX21" i="17" s="1"/>
  <c r="F52" i="20"/>
  <c r="G51" i="20"/>
  <c r="H51" i="20" s="1"/>
  <c r="C51" i="20"/>
  <c r="D51" i="20" s="1"/>
  <c r="B52" i="20"/>
  <c r="BA2" i="17"/>
  <c r="AY222" i="18"/>
  <c r="AY244" i="18"/>
  <c r="AY173" i="18"/>
  <c r="AY94" i="18"/>
  <c r="AY127" i="18"/>
  <c r="J52" i="20"/>
  <c r="K51" i="20"/>
  <c r="L51" i="20" s="1"/>
  <c r="AX130" i="18"/>
  <c r="AX131" i="18"/>
  <c r="AW132" i="18"/>
  <c r="AX20" i="17" s="1"/>
  <c r="N52" i="20"/>
  <c r="O51" i="20"/>
  <c r="P51" i="20" s="1"/>
  <c r="AX97" i="18"/>
  <c r="AX99" i="18"/>
  <c r="AX100" i="18"/>
  <c r="AX98" i="18"/>
  <c r="AX245" i="18"/>
  <c r="AX246" i="18"/>
  <c r="BI24" i="33" l="1"/>
  <c r="BJ23" i="33"/>
  <c r="BJ22" i="33"/>
  <c r="BJ21" i="33"/>
  <c r="BJ18" i="33"/>
  <c r="BJ19" i="33"/>
  <c r="BJ20" i="33"/>
  <c r="BL16" i="33"/>
  <c r="BM50" i="33"/>
  <c r="BM54" i="33" s="1"/>
  <c r="BK51" i="33"/>
  <c r="BK55" i="33" s="1"/>
  <c r="BK53" i="33"/>
  <c r="BK57" i="33" s="1"/>
  <c r="BJ58" i="33"/>
  <c r="BL11" i="33"/>
  <c r="BK17" i="33"/>
  <c r="BK52" i="33"/>
  <c r="BK56" i="33" s="1"/>
  <c r="I58" i="32"/>
  <c r="J58" i="32" s="1"/>
  <c r="AZ7" i="17"/>
  <c r="AZ5" i="17"/>
  <c r="AZ6" i="17"/>
  <c r="AZ11" i="17"/>
  <c r="AZ12" i="17"/>
  <c r="AZ4" i="17"/>
  <c r="AZ8" i="17"/>
  <c r="AX132" i="18"/>
  <c r="AY20" i="17" s="1"/>
  <c r="AY223" i="18"/>
  <c r="AY95" i="18"/>
  <c r="AX180" i="18"/>
  <c r="AY21" i="17" s="1"/>
  <c r="AX225" i="18"/>
  <c r="AZ13" i="17"/>
  <c r="BA3" i="17"/>
  <c r="AZ223" i="18" s="1"/>
  <c r="AZ22" i="17"/>
  <c r="AY174" i="18"/>
  <c r="AY128" i="18"/>
  <c r="AZ19" i="17"/>
  <c r="AX224" i="18"/>
  <c r="AX129" i="18"/>
  <c r="AX175" i="18"/>
  <c r="AX96" i="18"/>
  <c r="J53" i="20"/>
  <c r="K52" i="20"/>
  <c r="L52" i="20" s="1"/>
  <c r="AX247" i="18"/>
  <c r="AY24" i="17" s="1"/>
  <c r="AY131" i="18"/>
  <c r="AY130" i="18"/>
  <c r="AY179" i="18"/>
  <c r="AY178" i="18"/>
  <c r="AY177" i="18"/>
  <c r="AY176" i="18"/>
  <c r="AY245" i="18"/>
  <c r="AY246" i="18"/>
  <c r="C52" i="20"/>
  <c r="D52" i="20" s="1"/>
  <c r="B53" i="20"/>
  <c r="AX101" i="18"/>
  <c r="AY14" i="17" s="1"/>
  <c r="BB2" i="17"/>
  <c r="AZ222" i="18"/>
  <c r="AZ173" i="18"/>
  <c r="AZ127" i="18"/>
  <c r="AZ244" i="18"/>
  <c r="AZ94" i="18"/>
  <c r="N53" i="20"/>
  <c r="O52" i="20"/>
  <c r="P52" i="20" s="1"/>
  <c r="AY98" i="18"/>
  <c r="AY97" i="18"/>
  <c r="AY100" i="18"/>
  <c r="AY99" i="18"/>
  <c r="F53" i="20"/>
  <c r="G52" i="20"/>
  <c r="H52" i="20" s="1"/>
  <c r="BJ24" i="33" l="1"/>
  <c r="BK18" i="33"/>
  <c r="BK23" i="33"/>
  <c r="BK20" i="33"/>
  <c r="BK22" i="33"/>
  <c r="BK19" i="33"/>
  <c r="BK21" i="33"/>
  <c r="BN50" i="33"/>
  <c r="BN54" i="33" s="1"/>
  <c r="BL17" i="33"/>
  <c r="BM11" i="33"/>
  <c r="BL51" i="33"/>
  <c r="BL55" i="33" s="1"/>
  <c r="BL53" i="33"/>
  <c r="BL57" i="33" s="1"/>
  <c r="BM16" i="33"/>
  <c r="BL52" i="33"/>
  <c r="BL56" i="33" s="1"/>
  <c r="BK58" i="33"/>
  <c r="AY132" i="18"/>
  <c r="AZ20" i="17" s="1"/>
  <c r="BA12" i="17"/>
  <c r="BA11" i="17"/>
  <c r="AY225" i="18"/>
  <c r="BA6" i="17"/>
  <c r="BA4" i="17"/>
  <c r="BA8" i="17"/>
  <c r="BA5" i="17"/>
  <c r="BA7" i="17"/>
  <c r="AY247" i="18"/>
  <c r="AZ24" i="17" s="1"/>
  <c r="AY180" i="18"/>
  <c r="AZ21" i="17" s="1"/>
  <c r="AZ174" i="18"/>
  <c r="BA22" i="17"/>
  <c r="BA13" i="17"/>
  <c r="AZ128" i="18"/>
  <c r="BA19" i="17"/>
  <c r="AZ95" i="18"/>
  <c r="BB3" i="17"/>
  <c r="AY101" i="18"/>
  <c r="AZ14" i="17" s="1"/>
  <c r="AY224" i="18"/>
  <c r="AY175" i="18"/>
  <c r="AY96" i="18"/>
  <c r="AY129" i="18"/>
  <c r="AZ225" i="18"/>
  <c r="AZ98" i="18"/>
  <c r="AZ97" i="18"/>
  <c r="AZ100" i="18"/>
  <c r="AZ99" i="18"/>
  <c r="K53" i="20"/>
  <c r="L53" i="20" s="1"/>
  <c r="J54" i="20"/>
  <c r="N54" i="20"/>
  <c r="O53" i="20"/>
  <c r="P53" i="20" s="1"/>
  <c r="AZ130" i="18"/>
  <c r="AZ131" i="18"/>
  <c r="BC2" i="17"/>
  <c r="BA173" i="18"/>
  <c r="BA94" i="18"/>
  <c r="BA222" i="18"/>
  <c r="BA244" i="18"/>
  <c r="BA127" i="18"/>
  <c r="AZ179" i="18"/>
  <c r="AZ178" i="18"/>
  <c r="AZ176" i="18"/>
  <c r="AZ177" i="18"/>
  <c r="F54" i="20"/>
  <c r="G53" i="20"/>
  <c r="H53" i="20" s="1"/>
  <c r="AZ246" i="18"/>
  <c r="AZ245" i="18"/>
  <c r="B54" i="20"/>
  <c r="C53" i="20"/>
  <c r="D53" i="20" s="1"/>
  <c r="BK24" i="33" l="1"/>
  <c r="BM52" i="33"/>
  <c r="BM56" i="33" s="1"/>
  <c r="BM51" i="33"/>
  <c r="BM55" i="33" s="1"/>
  <c r="BM17" i="33"/>
  <c r="BN11" i="33"/>
  <c r="BN16" i="33"/>
  <c r="BL19" i="33"/>
  <c r="BL20" i="33"/>
  <c r="BL22" i="33"/>
  <c r="BL18" i="33"/>
  <c r="BL23" i="33"/>
  <c r="BL21" i="33"/>
  <c r="BM53" i="33"/>
  <c r="BM57" i="33" s="1"/>
  <c r="BL58" i="33"/>
  <c r="BO50" i="33"/>
  <c r="BO54" i="33" s="1"/>
  <c r="BB12" i="17"/>
  <c r="BB11" i="17"/>
  <c r="BB7" i="17"/>
  <c r="BB5" i="17"/>
  <c r="BB8" i="17"/>
  <c r="BB4" i="17"/>
  <c r="BB6" i="17"/>
  <c r="AZ247" i="18"/>
  <c r="BA24" i="17" s="1"/>
  <c r="BB19" i="17"/>
  <c r="BB22" i="17"/>
  <c r="BA174" i="18"/>
  <c r="BA128" i="18"/>
  <c r="BA95" i="18"/>
  <c r="BA223" i="18"/>
  <c r="BC3" i="17"/>
  <c r="BB13" i="17"/>
  <c r="AZ224" i="18"/>
  <c r="AZ129" i="18"/>
  <c r="AZ96" i="18"/>
  <c r="AZ175" i="18"/>
  <c r="AZ101" i="18"/>
  <c r="BA14" i="17" s="1"/>
  <c r="G54" i="20"/>
  <c r="H54" i="20" s="1"/>
  <c r="F55" i="20"/>
  <c r="BA100" i="18"/>
  <c r="BA98" i="18"/>
  <c r="BA99" i="18"/>
  <c r="BA97" i="18"/>
  <c r="BD2" i="17"/>
  <c r="BB173" i="18"/>
  <c r="BB222" i="18"/>
  <c r="BB94" i="18"/>
  <c r="BB244" i="18"/>
  <c r="BB127" i="18"/>
  <c r="N55" i="20"/>
  <c r="O54" i="20"/>
  <c r="P54" i="20" s="1"/>
  <c r="C54" i="20"/>
  <c r="D54" i="20" s="1"/>
  <c r="B55" i="20"/>
  <c r="BA179" i="18"/>
  <c r="BA178" i="18"/>
  <c r="BA176" i="18"/>
  <c r="BA177" i="18"/>
  <c r="K54" i="20"/>
  <c r="L54" i="20" s="1"/>
  <c r="J55" i="20"/>
  <c r="AZ180" i="18"/>
  <c r="BA21" i="17" s="1"/>
  <c r="BA131" i="18"/>
  <c r="BA130" i="18"/>
  <c r="BA246" i="18"/>
  <c r="BA245" i="18"/>
  <c r="AZ132" i="18"/>
  <c r="BA20" i="17" s="1"/>
  <c r="BL24" i="33" l="1"/>
  <c r="BM58" i="33"/>
  <c r="BN17" i="33"/>
  <c r="BO11" i="33"/>
  <c r="BN53" i="33"/>
  <c r="BN57" i="33" s="1"/>
  <c r="BM21" i="33"/>
  <c r="BM20" i="33"/>
  <c r="BM22" i="33"/>
  <c r="BM19" i="33"/>
  <c r="BM23" i="33"/>
  <c r="BM18" i="33"/>
  <c r="BN52" i="33"/>
  <c r="BN56" i="33" s="1"/>
  <c r="BN51" i="33"/>
  <c r="BN55" i="33" s="1"/>
  <c r="BP50" i="33"/>
  <c r="BP54" i="33" s="1"/>
  <c r="BO16" i="33"/>
  <c r="BC12" i="17"/>
  <c r="BC11" i="17"/>
  <c r="BC8" i="17"/>
  <c r="BC6" i="17"/>
  <c r="BC4" i="17"/>
  <c r="BC5" i="17"/>
  <c r="BC7" i="17"/>
  <c r="BA132" i="18"/>
  <c r="BB20" i="17" s="1"/>
  <c r="BA225" i="18"/>
  <c r="BC19" i="17"/>
  <c r="BC13" i="17"/>
  <c r="BB95" i="18"/>
  <c r="BB223" i="18"/>
  <c r="BB174" i="18"/>
  <c r="BD3" i="17"/>
  <c r="BC223" i="18" s="1"/>
  <c r="BB128" i="18"/>
  <c r="BC22" i="17"/>
  <c r="BA129" i="18"/>
  <c r="BA96" i="18"/>
  <c r="BA224" i="18"/>
  <c r="BA175" i="18"/>
  <c r="BB99" i="18"/>
  <c r="BB98" i="18"/>
  <c r="BB97" i="18"/>
  <c r="BB100" i="18"/>
  <c r="BA247" i="18"/>
  <c r="BB24" i="17" s="1"/>
  <c r="K55" i="20"/>
  <c r="L55" i="20" s="1"/>
  <c r="J56" i="20"/>
  <c r="BA101" i="18"/>
  <c r="BB14" i="17" s="1"/>
  <c r="BA180" i="18"/>
  <c r="BB21" i="17" s="1"/>
  <c r="BE2" i="17"/>
  <c r="BC127" i="18"/>
  <c r="BC94" i="18"/>
  <c r="BC173" i="18"/>
  <c r="BC222" i="18"/>
  <c r="BC244" i="18"/>
  <c r="BB131" i="18"/>
  <c r="BB130" i="18"/>
  <c r="BB179" i="18"/>
  <c r="BB178" i="18"/>
  <c r="BB177" i="18"/>
  <c r="BB176" i="18"/>
  <c r="G55" i="20"/>
  <c r="H55" i="20" s="1"/>
  <c r="F56" i="20"/>
  <c r="O55" i="20"/>
  <c r="P55" i="20" s="1"/>
  <c r="N56" i="20"/>
  <c r="BB246" i="18"/>
  <c r="BB245" i="18"/>
  <c r="C55" i="20"/>
  <c r="D55" i="20" s="1"/>
  <c r="B56" i="20"/>
  <c r="BN58" i="33" l="1"/>
  <c r="BM24" i="33"/>
  <c r="BQ50" i="33"/>
  <c r="BQ54" i="33" s="1"/>
  <c r="BP11" i="33"/>
  <c r="BO17" i="33"/>
  <c r="BP16" i="33"/>
  <c r="BO52" i="33"/>
  <c r="BO56" i="33" s="1"/>
  <c r="BO53" i="33"/>
  <c r="BO57" i="33" s="1"/>
  <c r="BO51" i="33"/>
  <c r="BO55" i="33" s="1"/>
  <c r="BN23" i="33"/>
  <c r="BN22" i="33"/>
  <c r="BN19" i="33"/>
  <c r="BN21" i="33"/>
  <c r="BN18" i="33"/>
  <c r="BN20" i="33"/>
  <c r="BD12" i="17"/>
  <c r="BD11" i="17"/>
  <c r="BD8" i="17"/>
  <c r="BD6" i="17"/>
  <c r="BD4" i="17"/>
  <c r="BD7" i="17"/>
  <c r="BD5" i="17"/>
  <c r="BB247" i="18"/>
  <c r="BC24" i="17" s="1"/>
  <c r="BB180" i="18"/>
  <c r="BC21" i="17" s="1"/>
  <c r="BB132" i="18"/>
  <c r="BC20" i="17" s="1"/>
  <c r="BB225" i="18"/>
  <c r="BD19" i="17"/>
  <c r="BD13" i="17"/>
  <c r="BC95" i="18"/>
  <c r="BE3" i="17"/>
  <c r="BC128" i="18"/>
  <c r="BD22" i="17"/>
  <c r="BC174" i="18"/>
  <c r="BB96" i="18"/>
  <c r="BB129" i="18"/>
  <c r="BB224" i="18"/>
  <c r="BB175" i="18"/>
  <c r="BC179" i="18"/>
  <c r="BC178" i="18"/>
  <c r="BC176" i="18"/>
  <c r="BC177" i="18"/>
  <c r="J57" i="20"/>
  <c r="K56" i="20"/>
  <c r="L56" i="20" s="1"/>
  <c r="BF2" i="17"/>
  <c r="BD173" i="18"/>
  <c r="BD244" i="18"/>
  <c r="BD94" i="18"/>
  <c r="BD222" i="18"/>
  <c r="BD127" i="18"/>
  <c r="BC246" i="18"/>
  <c r="BC245" i="18"/>
  <c r="BC100" i="18"/>
  <c r="BC99" i="18"/>
  <c r="BC97" i="18"/>
  <c r="BC98" i="18"/>
  <c r="C56" i="20"/>
  <c r="D56" i="20" s="1"/>
  <c r="B57" i="20"/>
  <c r="O56" i="20"/>
  <c r="P56" i="20" s="1"/>
  <c r="N57" i="20"/>
  <c r="BC131" i="18"/>
  <c r="BC130" i="18"/>
  <c r="F57" i="20"/>
  <c r="G56" i="20"/>
  <c r="H56" i="20" s="1"/>
  <c r="BC225" i="18"/>
  <c r="BB101" i="18"/>
  <c r="BC14" i="17" s="1"/>
  <c r="BN24" i="33" l="1"/>
  <c r="BP52" i="33"/>
  <c r="BP56" i="33" s="1"/>
  <c r="BP53" i="33"/>
  <c r="BP57" i="33" s="1"/>
  <c r="BR50" i="33"/>
  <c r="BR54" i="33" s="1"/>
  <c r="BP51" i="33"/>
  <c r="BP55" i="33" s="1"/>
  <c r="BO18" i="33"/>
  <c r="BO21" i="33"/>
  <c r="BO23" i="33"/>
  <c r="BO19" i="33"/>
  <c r="BO20" i="33"/>
  <c r="BO22" i="33"/>
  <c r="BO58" i="33"/>
  <c r="BP17" i="33"/>
  <c r="BQ11" i="33"/>
  <c r="BQ16" i="33"/>
  <c r="BE11" i="17"/>
  <c r="BE12" i="17"/>
  <c r="BC247" i="18"/>
  <c r="BD24" i="17" s="1"/>
  <c r="BE7" i="17"/>
  <c r="BE4" i="17"/>
  <c r="BE6" i="17"/>
  <c r="BE8" i="17"/>
  <c r="BE5" i="17"/>
  <c r="BC180" i="18"/>
  <c r="BD21" i="17" s="1"/>
  <c r="BE19" i="17"/>
  <c r="BD128" i="18"/>
  <c r="BD223" i="18"/>
  <c r="BE22" i="17"/>
  <c r="BF3" i="17"/>
  <c r="BE128" i="18" s="1"/>
  <c r="BD95" i="18"/>
  <c r="BE13" i="17"/>
  <c r="BD174" i="18"/>
  <c r="BC175" i="18"/>
  <c r="BC96" i="18"/>
  <c r="BC224" i="18"/>
  <c r="BC129" i="18"/>
  <c r="B58" i="20"/>
  <c r="C57" i="20"/>
  <c r="D57" i="20" s="1"/>
  <c r="F58" i="20"/>
  <c r="G57" i="20"/>
  <c r="H57" i="20" s="1"/>
  <c r="O57" i="20"/>
  <c r="P57" i="20" s="1"/>
  <c r="N58" i="20"/>
  <c r="BD98" i="18"/>
  <c r="BD99" i="18"/>
  <c r="BD97" i="18"/>
  <c r="BD100" i="18"/>
  <c r="BC132" i="18"/>
  <c r="BD20" i="17" s="1"/>
  <c r="BC101" i="18"/>
  <c r="BD14" i="17" s="1"/>
  <c r="BD246" i="18"/>
  <c r="BD245" i="18"/>
  <c r="BG2" i="17"/>
  <c r="BH2" i="17" s="1"/>
  <c r="BE94" i="18"/>
  <c r="BE222" i="18"/>
  <c r="BE127" i="18"/>
  <c r="BE173" i="18"/>
  <c r="BE244" i="18"/>
  <c r="BD179" i="18"/>
  <c r="BD178" i="18"/>
  <c r="BD176" i="18"/>
  <c r="BD177" i="18"/>
  <c r="J58" i="20"/>
  <c r="K57" i="20"/>
  <c r="L57" i="20" s="1"/>
  <c r="BD131" i="18"/>
  <c r="BD130" i="18"/>
  <c r="BP58" i="33" l="1"/>
  <c r="BO24" i="33"/>
  <c r="BQ53" i="33"/>
  <c r="BQ57" i="33" s="1"/>
  <c r="BR16" i="33"/>
  <c r="BQ51" i="33"/>
  <c r="BQ55" i="33" s="1"/>
  <c r="BQ17" i="33"/>
  <c r="BR11" i="33"/>
  <c r="BP19" i="33"/>
  <c r="BP23" i="33"/>
  <c r="BP18" i="33"/>
  <c r="BP20" i="33"/>
  <c r="BP21" i="33"/>
  <c r="BP22" i="33"/>
  <c r="BS50" i="33"/>
  <c r="BS54" i="33" s="1"/>
  <c r="BQ52" i="33"/>
  <c r="BQ56" i="33" s="1"/>
  <c r="BF12" i="17"/>
  <c r="BF11" i="17"/>
  <c r="BF5" i="17"/>
  <c r="BF8" i="17"/>
  <c r="BE174" i="18"/>
  <c r="BF6" i="17"/>
  <c r="BE223" i="18"/>
  <c r="BF4" i="17"/>
  <c r="BF7" i="17"/>
  <c r="BI2" i="17"/>
  <c r="BG94" i="18"/>
  <c r="BG97" i="18" s="1"/>
  <c r="BG222" i="18"/>
  <c r="BG244" i="18"/>
  <c r="BG246" i="18" s="1"/>
  <c r="BG173" i="18"/>
  <c r="BG127" i="18"/>
  <c r="BG131" i="18" s="1"/>
  <c r="BD225" i="18"/>
  <c r="BF13" i="17"/>
  <c r="BF22" i="17"/>
  <c r="BE95" i="18"/>
  <c r="BF19" i="17"/>
  <c r="BG3" i="17"/>
  <c r="BD224" i="18"/>
  <c r="BD175" i="18"/>
  <c r="BD129" i="18"/>
  <c r="BD96" i="18"/>
  <c r="BE130" i="18"/>
  <c r="BE131" i="18"/>
  <c r="BD101" i="18"/>
  <c r="BE14" i="17" s="1"/>
  <c r="BE245" i="18"/>
  <c r="BE246" i="18"/>
  <c r="BD247" i="18"/>
  <c r="BE24" i="17" s="1"/>
  <c r="C58" i="20"/>
  <c r="D58" i="20" s="1"/>
  <c r="B59" i="20"/>
  <c r="J59" i="20"/>
  <c r="K58" i="20"/>
  <c r="L58" i="20" s="1"/>
  <c r="BE99" i="18"/>
  <c r="BE100" i="18"/>
  <c r="BE98" i="18"/>
  <c r="BE97" i="18"/>
  <c r="N59" i="20"/>
  <c r="O58" i="20"/>
  <c r="P58" i="20" s="1"/>
  <c r="BD132" i="18"/>
  <c r="BE20" i="17" s="1"/>
  <c r="BD180" i="18"/>
  <c r="BE21" i="17" s="1"/>
  <c r="BE179" i="18"/>
  <c r="BE178" i="18"/>
  <c r="BE177" i="18"/>
  <c r="BE176" i="18"/>
  <c r="BF127" i="18"/>
  <c r="BF222" i="18"/>
  <c r="BF173" i="18"/>
  <c r="BF244" i="18"/>
  <c r="BF94" i="18"/>
  <c r="G58" i="20"/>
  <c r="H58" i="20" s="1"/>
  <c r="F59" i="20"/>
  <c r="BP24" i="33" l="1"/>
  <c r="BQ58" i="33"/>
  <c r="BR17" i="33"/>
  <c r="BS11" i="33"/>
  <c r="BQ21" i="33"/>
  <c r="BQ20" i="33"/>
  <c r="BQ22" i="33"/>
  <c r="BQ18" i="33"/>
  <c r="BQ19" i="33"/>
  <c r="BQ23" i="33"/>
  <c r="BR52" i="33"/>
  <c r="BR56" i="33" s="1"/>
  <c r="BS16" i="33"/>
  <c r="BR51" i="33"/>
  <c r="BR55" i="33" s="1"/>
  <c r="BT50" i="33"/>
  <c r="BT54" i="33" s="1"/>
  <c r="BR53" i="33"/>
  <c r="BR57" i="33" s="1"/>
  <c r="BG12" i="17"/>
  <c r="BG11" i="17"/>
  <c r="BE225" i="18"/>
  <c r="BG5" i="17"/>
  <c r="BG8" i="17"/>
  <c r="BH244" i="18"/>
  <c r="BH246" i="18" s="1"/>
  <c r="BH94" i="18"/>
  <c r="BH97" i="18" s="1"/>
  <c r="BH173" i="18"/>
  <c r="BJ2" i="17"/>
  <c r="BH222" i="18"/>
  <c r="BH127" i="18"/>
  <c r="BH131" i="18" s="1"/>
  <c r="BG7" i="17"/>
  <c r="BG4" i="17"/>
  <c r="BG6" i="17"/>
  <c r="BF174" i="18"/>
  <c r="BG22" i="17"/>
  <c r="BG13" i="17"/>
  <c r="BF95" i="18"/>
  <c r="BF128" i="18"/>
  <c r="BF223" i="18"/>
  <c r="BG19" i="17"/>
  <c r="BH3" i="17"/>
  <c r="BE96" i="18"/>
  <c r="BE129" i="18"/>
  <c r="BE224" i="18"/>
  <c r="B204" i="18" s="1"/>
  <c r="BE175" i="18"/>
  <c r="BE101" i="18"/>
  <c r="BF14" i="17" s="1"/>
  <c r="BF98" i="18"/>
  <c r="BG98" i="18" s="1"/>
  <c r="BF100" i="18"/>
  <c r="BG100" i="18" s="1"/>
  <c r="BF99" i="18"/>
  <c r="BG99" i="18" s="1"/>
  <c r="BF97" i="18"/>
  <c r="BE132" i="18"/>
  <c r="BF20" i="17" s="1"/>
  <c r="BF246" i="18"/>
  <c r="BF245" i="18"/>
  <c r="BF179" i="18"/>
  <c r="BG179" i="18" s="1"/>
  <c r="BF178" i="18"/>
  <c r="BG178" i="18" s="1"/>
  <c r="BF176" i="18"/>
  <c r="BF177" i="18"/>
  <c r="BG177" i="18" s="1"/>
  <c r="BE247" i="18"/>
  <c r="BF24" i="17" s="1"/>
  <c r="F60" i="20"/>
  <c r="G59" i="20"/>
  <c r="H59" i="20" s="1"/>
  <c r="J60" i="20"/>
  <c r="K59" i="20"/>
  <c r="L59" i="20" s="1"/>
  <c r="BF131" i="18"/>
  <c r="BF130" i="18"/>
  <c r="BE180" i="18"/>
  <c r="BF21" i="17" s="1"/>
  <c r="O59" i="20"/>
  <c r="P59" i="20" s="1"/>
  <c r="N60" i="20"/>
  <c r="B60" i="20"/>
  <c r="C59" i="20"/>
  <c r="D59" i="20" s="1"/>
  <c r="BR58" i="33" l="1"/>
  <c r="BQ24" i="33"/>
  <c r="BS53" i="33"/>
  <c r="BS57" i="33" s="1"/>
  <c r="BS52" i="33"/>
  <c r="BS56" i="33" s="1"/>
  <c r="BT11" i="33"/>
  <c r="BS17" i="33"/>
  <c r="BS51" i="33"/>
  <c r="BS55" i="33" s="1"/>
  <c r="BU50" i="33"/>
  <c r="BU54" i="33" s="1"/>
  <c r="BT16" i="33"/>
  <c r="BR23" i="33"/>
  <c r="BR22" i="33"/>
  <c r="BR20" i="33"/>
  <c r="BR19" i="33"/>
  <c r="BR21" i="33"/>
  <c r="BR18" i="33"/>
  <c r="E204" i="18"/>
  <c r="B205" i="18"/>
  <c r="BH33" i="17"/>
  <c r="BH32" i="17"/>
  <c r="BH11" i="17"/>
  <c r="BH12" i="17"/>
  <c r="BH178" i="18"/>
  <c r="BH179" i="18"/>
  <c r="BH177" i="18"/>
  <c r="BH99" i="18"/>
  <c r="BH100" i="18"/>
  <c r="BH22" i="17"/>
  <c r="BH6" i="17"/>
  <c r="BH8" i="17"/>
  <c r="BH7" i="17"/>
  <c r="BH4" i="17"/>
  <c r="BH5" i="17"/>
  <c r="BI222" i="18"/>
  <c r="BI244" i="18"/>
  <c r="BI246" i="18" s="1"/>
  <c r="BI127" i="18"/>
  <c r="BI131" i="18" s="1"/>
  <c r="BI173" i="18"/>
  <c r="BI94" i="18"/>
  <c r="BI97" i="18" s="1"/>
  <c r="BK2" i="17"/>
  <c r="BF225" i="18"/>
  <c r="BH19" i="17"/>
  <c r="BH13" i="17"/>
  <c r="BH24" i="17"/>
  <c r="BH20" i="17"/>
  <c r="BH21" i="17"/>
  <c r="BI3" i="17"/>
  <c r="BG128" i="18"/>
  <c r="BG95" i="18"/>
  <c r="BG174" i="18"/>
  <c r="BG223" i="18"/>
  <c r="BF129" i="18"/>
  <c r="BF96" i="18"/>
  <c r="BF175" i="18"/>
  <c r="BF224" i="18"/>
  <c r="BF132" i="18"/>
  <c r="BG20" i="17" s="1"/>
  <c r="BG130" i="18"/>
  <c r="BG245" i="18"/>
  <c r="BF247" i="18"/>
  <c r="BG24" i="17" s="1"/>
  <c r="F61" i="20"/>
  <c r="G60" i="20"/>
  <c r="H60" i="20" s="1"/>
  <c r="C60" i="20"/>
  <c r="D60" i="20" s="1"/>
  <c r="B61" i="20"/>
  <c r="K60" i="20"/>
  <c r="L60" i="20" s="1"/>
  <c r="J61" i="20"/>
  <c r="BF101" i="18"/>
  <c r="BG14" i="17" s="1"/>
  <c r="O60" i="20"/>
  <c r="P60" i="20" s="1"/>
  <c r="N61" i="20"/>
  <c r="BF180" i="18"/>
  <c r="BG21" i="17" s="1"/>
  <c r="BG176" i="18"/>
  <c r="BH98" i="18"/>
  <c r="BG101" i="18"/>
  <c r="BH14" i="17" s="1"/>
  <c r="BS58" i="33" l="1"/>
  <c r="BR24" i="33"/>
  <c r="BT52" i="33"/>
  <c r="BT56" i="33" s="1"/>
  <c r="BT51" i="33"/>
  <c r="BT55" i="33" s="1"/>
  <c r="BT53" i="33"/>
  <c r="BT57" i="33" s="1"/>
  <c r="BU16" i="33"/>
  <c r="BS18" i="33"/>
  <c r="BS22" i="33"/>
  <c r="BS19" i="33"/>
  <c r="BS21" i="33"/>
  <c r="BS20" i="33"/>
  <c r="BS23" i="33"/>
  <c r="BV50" i="33"/>
  <c r="BV54" i="33" s="1"/>
  <c r="BU11" i="33"/>
  <c r="BT17" i="33"/>
  <c r="B206" i="18"/>
  <c r="E205" i="18"/>
  <c r="BI33" i="17"/>
  <c r="BI32" i="17"/>
  <c r="BI177" i="18"/>
  <c r="BI11" i="17"/>
  <c r="BI12" i="17"/>
  <c r="BI179" i="18"/>
  <c r="BI7" i="17"/>
  <c r="BI4" i="17"/>
  <c r="BI8" i="17"/>
  <c r="BI5" i="17"/>
  <c r="BI6" i="17"/>
  <c r="BI178" i="18"/>
  <c r="BI99" i="18"/>
  <c r="BI100" i="18"/>
  <c r="BJ127" i="18"/>
  <c r="BJ131" i="18" s="1"/>
  <c r="BJ94" i="18"/>
  <c r="BJ97" i="18" s="1"/>
  <c r="BJ173" i="18"/>
  <c r="BJ222" i="18"/>
  <c r="BJ244" i="18"/>
  <c r="BJ246" i="18" s="1"/>
  <c r="BL2" i="17"/>
  <c r="BI19" i="17"/>
  <c r="BI22" i="17"/>
  <c r="BG225" i="18"/>
  <c r="BI20" i="17"/>
  <c r="BI24" i="17"/>
  <c r="BI21" i="17"/>
  <c r="BH128" i="18"/>
  <c r="BH174" i="18"/>
  <c r="BH95" i="18"/>
  <c r="BH223" i="18"/>
  <c r="BJ3" i="17"/>
  <c r="BI13" i="17"/>
  <c r="BG175" i="18"/>
  <c r="BG224" i="18"/>
  <c r="BG129" i="18"/>
  <c r="BG96" i="18"/>
  <c r="J62" i="20"/>
  <c r="K61" i="20"/>
  <c r="L61" i="20" s="1"/>
  <c r="C61" i="20"/>
  <c r="D61" i="20" s="1"/>
  <c r="B62" i="20"/>
  <c r="BI98" i="18"/>
  <c r="BH101" i="18"/>
  <c r="BI14" i="17" s="1"/>
  <c r="O61" i="20"/>
  <c r="P61" i="20" s="1"/>
  <c r="N62" i="20"/>
  <c r="BG132" i="18"/>
  <c r="BH130" i="18"/>
  <c r="BG180" i="18"/>
  <c r="BH176" i="18"/>
  <c r="F62" i="20"/>
  <c r="G61" i="20"/>
  <c r="H61" i="20" s="1"/>
  <c r="BG247" i="18"/>
  <c r="BH245" i="18"/>
  <c r="BS24" i="33" l="1"/>
  <c r="BT19" i="33"/>
  <c r="BT21" i="33"/>
  <c r="BT23" i="33"/>
  <c r="BT18" i="33"/>
  <c r="BT22" i="33"/>
  <c r="BT20" i="33"/>
  <c r="BV16" i="33"/>
  <c r="BU51" i="33"/>
  <c r="BU55" i="33" s="1"/>
  <c r="BU17" i="33"/>
  <c r="BV11" i="33"/>
  <c r="BT58" i="33"/>
  <c r="BU53" i="33"/>
  <c r="BU57" i="33" s="1"/>
  <c r="BW50" i="33"/>
  <c r="BW54" i="33" s="1"/>
  <c r="BU52" i="33"/>
  <c r="BU56" i="33" s="1"/>
  <c r="E206" i="18"/>
  <c r="B207" i="18"/>
  <c r="BJ32" i="17"/>
  <c r="BJ33" i="17"/>
  <c r="BJ177" i="18"/>
  <c r="BJ11" i="17"/>
  <c r="BJ12" i="17"/>
  <c r="BJ7" i="17"/>
  <c r="BJ4" i="17"/>
  <c r="BJ5" i="17"/>
  <c r="BJ8" i="17"/>
  <c r="BJ6" i="17"/>
  <c r="BJ100" i="18"/>
  <c r="BJ179" i="18"/>
  <c r="BJ99" i="18"/>
  <c r="BK127" i="18"/>
  <c r="BK131" i="18" s="1"/>
  <c r="BK244" i="18"/>
  <c r="BK246" i="18" s="1"/>
  <c r="BK94" i="18"/>
  <c r="BK97" i="18" s="1"/>
  <c r="BK173" i="18"/>
  <c r="BM2" i="17"/>
  <c r="BK222" i="18"/>
  <c r="BJ178" i="18"/>
  <c r="BJ13" i="17"/>
  <c r="BJ22" i="17"/>
  <c r="BJ24" i="17"/>
  <c r="BJ21" i="17"/>
  <c r="BJ20" i="17"/>
  <c r="BI223" i="18"/>
  <c r="BI95" i="18"/>
  <c r="BI128" i="18"/>
  <c r="BI174" i="18"/>
  <c r="BK3" i="17"/>
  <c r="BJ19" i="17"/>
  <c r="BH225" i="18"/>
  <c r="BH96" i="18"/>
  <c r="BH129" i="18"/>
  <c r="BH224" i="18"/>
  <c r="BH175" i="18"/>
  <c r="K62" i="20"/>
  <c r="L62" i="20" s="1"/>
  <c r="J63" i="20"/>
  <c r="BI245" i="18"/>
  <c r="BH247" i="18"/>
  <c r="BH132" i="18"/>
  <c r="BI130" i="18"/>
  <c r="BJ98" i="18"/>
  <c r="BI101" i="18"/>
  <c r="BJ14" i="17" s="1"/>
  <c r="C62" i="20"/>
  <c r="D62" i="20" s="1"/>
  <c r="B63" i="20"/>
  <c r="F63" i="20"/>
  <c r="G62" i="20"/>
  <c r="H62" i="20" s="1"/>
  <c r="BH180" i="18"/>
  <c r="BI176" i="18"/>
  <c r="N63" i="20"/>
  <c r="O62" i="20"/>
  <c r="P62" i="20" s="1"/>
  <c r="BT24" i="33" l="1"/>
  <c r="BX50" i="33"/>
  <c r="BX54" i="33" s="1"/>
  <c r="BU58" i="33"/>
  <c r="BV53" i="33"/>
  <c r="BV57" i="33" s="1"/>
  <c r="BU21" i="33"/>
  <c r="BU20" i="33"/>
  <c r="BU23" i="33"/>
  <c r="BU18" i="33"/>
  <c r="BU22" i="33"/>
  <c r="BU19" i="33"/>
  <c r="BV51" i="33"/>
  <c r="BV55" i="33" s="1"/>
  <c r="BV52" i="33"/>
  <c r="BV56" i="33" s="1"/>
  <c r="BV17" i="33"/>
  <c r="BW11" i="33"/>
  <c r="BW16" i="33"/>
  <c r="B208" i="18"/>
  <c r="E207" i="18"/>
  <c r="BK32" i="17"/>
  <c r="BK33" i="17"/>
  <c r="BK177" i="18"/>
  <c r="BK11" i="17"/>
  <c r="BK12" i="17"/>
  <c r="BL127" i="18"/>
  <c r="BL131" i="18" s="1"/>
  <c r="BL173" i="18"/>
  <c r="BN2" i="17"/>
  <c r="BL222" i="18"/>
  <c r="BL94" i="18"/>
  <c r="BL97" i="18" s="1"/>
  <c r="BL244" i="18"/>
  <c r="BL246" i="18" s="1"/>
  <c r="BK7" i="17"/>
  <c r="BK4" i="17"/>
  <c r="BK5" i="17"/>
  <c r="BK6" i="17"/>
  <c r="BK8" i="17"/>
  <c r="BK99" i="18"/>
  <c r="BK178" i="18"/>
  <c r="BK179" i="18"/>
  <c r="BK100" i="18"/>
  <c r="BI225" i="18"/>
  <c r="BK21" i="17"/>
  <c r="BK20" i="17"/>
  <c r="BK19" i="17"/>
  <c r="BK24" i="17"/>
  <c r="BK22" i="17"/>
  <c r="BK13" i="17"/>
  <c r="BK14" i="17"/>
  <c r="BJ95" i="18"/>
  <c r="BL3" i="17"/>
  <c r="BJ223" i="18"/>
  <c r="BJ174" i="18"/>
  <c r="BJ128" i="18"/>
  <c r="BI96" i="18"/>
  <c r="BI129" i="18"/>
  <c r="BI175" i="18"/>
  <c r="BI224" i="18"/>
  <c r="N64" i="20"/>
  <c r="O63" i="20"/>
  <c r="P63" i="20" s="1"/>
  <c r="BJ176" i="18"/>
  <c r="BI180" i="18"/>
  <c r="BK98" i="18"/>
  <c r="BJ101" i="18"/>
  <c r="BJ130" i="18"/>
  <c r="BI132" i="18"/>
  <c r="F64" i="20"/>
  <c r="G63" i="20"/>
  <c r="H63" i="20" s="1"/>
  <c r="B64" i="20"/>
  <c r="C63" i="20"/>
  <c r="D63" i="20" s="1"/>
  <c r="BJ245" i="18"/>
  <c r="BI247" i="18"/>
  <c r="J64" i="20"/>
  <c r="K63" i="20"/>
  <c r="L63" i="20" s="1"/>
  <c r="BU24" i="33" l="1"/>
  <c r="BW52" i="33"/>
  <c r="BW56" i="33" s="1"/>
  <c r="BV23" i="33"/>
  <c r="BV22" i="33"/>
  <c r="BV20" i="33"/>
  <c r="BV18" i="33"/>
  <c r="BV19" i="33"/>
  <c r="BV21" i="33"/>
  <c r="BV58" i="33"/>
  <c r="BY50" i="33"/>
  <c r="BY54" i="33" s="1"/>
  <c r="BW17" i="33"/>
  <c r="BX11" i="33"/>
  <c r="BX16" i="33"/>
  <c r="BW51" i="33"/>
  <c r="BW55" i="33" s="1"/>
  <c r="BW53" i="33"/>
  <c r="BW57" i="33" s="1"/>
  <c r="E208" i="18"/>
  <c r="B209" i="18"/>
  <c r="BL179" i="18"/>
  <c r="BL33" i="17"/>
  <c r="BL32" i="17"/>
  <c r="BL177" i="18"/>
  <c r="BL178" i="18"/>
  <c r="BL11" i="17"/>
  <c r="BL12" i="17"/>
  <c r="BL7" i="17"/>
  <c r="BL4" i="17"/>
  <c r="BL5" i="17"/>
  <c r="BL6" i="17"/>
  <c r="BL8" i="17"/>
  <c r="BL99" i="18"/>
  <c r="BL100" i="18"/>
  <c r="BM94" i="18"/>
  <c r="BM97" i="18" s="1"/>
  <c r="BM222" i="18"/>
  <c r="BM127" i="18"/>
  <c r="BM131" i="18" s="1"/>
  <c r="BM244" i="18"/>
  <c r="BM246" i="18" s="1"/>
  <c r="BO2" i="17"/>
  <c r="BM173" i="18"/>
  <c r="BL21" i="17"/>
  <c r="BL20" i="17"/>
  <c r="BL19" i="17"/>
  <c r="BL24" i="17"/>
  <c r="BL13" i="17"/>
  <c r="BL22" i="17"/>
  <c r="BK95" i="18"/>
  <c r="BM3" i="17"/>
  <c r="BK223" i="18"/>
  <c r="BK174" i="18"/>
  <c r="BK128" i="18"/>
  <c r="BJ225" i="18"/>
  <c r="BJ224" i="18"/>
  <c r="BJ96" i="18"/>
  <c r="BJ175" i="18"/>
  <c r="BJ129" i="18"/>
  <c r="BL98" i="18"/>
  <c r="BK101" i="18"/>
  <c r="BL14" i="17" s="1"/>
  <c r="K64" i="20"/>
  <c r="L64" i="20" s="1"/>
  <c r="J65" i="20"/>
  <c r="BJ180" i="18"/>
  <c r="BK176" i="18"/>
  <c r="BK245" i="18"/>
  <c r="BJ247" i="18"/>
  <c r="F65" i="20"/>
  <c r="G64" i="20"/>
  <c r="H64" i="20" s="1"/>
  <c r="B65" i="20"/>
  <c r="C64" i="20"/>
  <c r="D64" i="20" s="1"/>
  <c r="BJ132" i="18"/>
  <c r="BK130" i="18"/>
  <c r="O64" i="20"/>
  <c r="P64" i="20" s="1"/>
  <c r="N65" i="20"/>
  <c r="BV24" i="33" l="1"/>
  <c r="BY16" i="33"/>
  <c r="BX53" i="33"/>
  <c r="BX57" i="33" s="1"/>
  <c r="BZ50" i="33"/>
  <c r="BZ54" i="33" s="1"/>
  <c r="BX17" i="33"/>
  <c r="BY11" i="33"/>
  <c r="BX52" i="33"/>
  <c r="BX56" i="33" s="1"/>
  <c r="BW58" i="33"/>
  <c r="BX51" i="33"/>
  <c r="BX55" i="33" s="1"/>
  <c r="BW18" i="33"/>
  <c r="BW20" i="33"/>
  <c r="BW19" i="33"/>
  <c r="BW22" i="33"/>
  <c r="BW23" i="33"/>
  <c r="BW21" i="33"/>
  <c r="B210" i="18"/>
  <c r="E209" i="18"/>
  <c r="BM33" i="17"/>
  <c r="BM32" i="17"/>
  <c r="BM177" i="18"/>
  <c r="BM11" i="17"/>
  <c r="BM12" i="17"/>
  <c r="BM178" i="18"/>
  <c r="BM179" i="18"/>
  <c r="BM99" i="18"/>
  <c r="BM8" i="17"/>
  <c r="BM5" i="17"/>
  <c r="BM6" i="17"/>
  <c r="BM7" i="17"/>
  <c r="BM4" i="17"/>
  <c r="BM100" i="18"/>
  <c r="BN244" i="18"/>
  <c r="BN246" i="18" s="1"/>
  <c r="BN173" i="18"/>
  <c r="BN127" i="18"/>
  <c r="BN131" i="18" s="1"/>
  <c r="BP2" i="17"/>
  <c r="BN222" i="18"/>
  <c r="BN94" i="18"/>
  <c r="BN97" i="18" s="1"/>
  <c r="BK225" i="18"/>
  <c r="BM13" i="17"/>
  <c r="BM24" i="17"/>
  <c r="BM21" i="17"/>
  <c r="BM22" i="17"/>
  <c r="BM19" i="17"/>
  <c r="BM20" i="17"/>
  <c r="BL95" i="18"/>
  <c r="BN3" i="17"/>
  <c r="BL223" i="18"/>
  <c r="BL174" i="18"/>
  <c r="BL128" i="18"/>
  <c r="BK175" i="18"/>
  <c r="BK224" i="18"/>
  <c r="BK129" i="18"/>
  <c r="BK96" i="18"/>
  <c r="N66" i="20"/>
  <c r="O65" i="20"/>
  <c r="P65" i="20" s="1"/>
  <c r="B66" i="20"/>
  <c r="C65" i="20"/>
  <c r="D65" i="20" s="1"/>
  <c r="BK132" i="18"/>
  <c r="BL130" i="18"/>
  <c r="F66" i="20"/>
  <c r="G65" i="20"/>
  <c r="H65" i="20" s="1"/>
  <c r="BM98" i="18"/>
  <c r="BL101" i="18"/>
  <c r="BM14" i="17" s="1"/>
  <c r="BK247" i="18"/>
  <c r="BL245" i="18"/>
  <c r="BK180" i="18"/>
  <c r="BL176" i="18"/>
  <c r="J66" i="20"/>
  <c r="K65" i="20"/>
  <c r="L65" i="20" s="1"/>
  <c r="BW24" i="33" l="1"/>
  <c r="BY53" i="33"/>
  <c r="BY57" i="33" s="1"/>
  <c r="BX58" i="33"/>
  <c r="BZ16" i="33"/>
  <c r="BY17" i="33"/>
  <c r="BZ11" i="33"/>
  <c r="BX19" i="33"/>
  <c r="BX22" i="33"/>
  <c r="BX21" i="33"/>
  <c r="BX23" i="33"/>
  <c r="BX20" i="33"/>
  <c r="BX18" i="33"/>
  <c r="BY52" i="33"/>
  <c r="BY56" i="33" s="1"/>
  <c r="BY51" i="33"/>
  <c r="BY55" i="33" s="1"/>
  <c r="CA50" i="33"/>
  <c r="CA54" i="33" s="1"/>
  <c r="B211" i="18"/>
  <c r="E210" i="18"/>
  <c r="BI226" i="18" s="1"/>
  <c r="BI227" i="18" s="1"/>
  <c r="BJ23" i="17" s="1"/>
  <c r="BN32" i="17"/>
  <c r="BN33" i="17"/>
  <c r="BN11" i="17"/>
  <c r="BN12" i="17"/>
  <c r="BN179" i="18"/>
  <c r="BN99" i="18"/>
  <c r="BN100" i="18"/>
  <c r="BN178" i="18"/>
  <c r="BN177" i="18"/>
  <c r="BN8" i="17"/>
  <c r="BN6" i="17"/>
  <c r="BN7" i="17"/>
  <c r="BN4" i="17"/>
  <c r="BN5" i="17"/>
  <c r="BO94" i="18"/>
  <c r="BO97" i="18" s="1"/>
  <c r="BQ2" i="17"/>
  <c r="BO127" i="18"/>
  <c r="BO131" i="18" s="1"/>
  <c r="BO244" i="18"/>
  <c r="BO246" i="18" s="1"/>
  <c r="BO222" i="18"/>
  <c r="BO173" i="18"/>
  <c r="BL225" i="18"/>
  <c r="BN13" i="17"/>
  <c r="BN22" i="17"/>
  <c r="BN19" i="17"/>
  <c r="BN20" i="17"/>
  <c r="BN24" i="17"/>
  <c r="BN21" i="17"/>
  <c r="BO3" i="17"/>
  <c r="BM223" i="18"/>
  <c r="BM174" i="18"/>
  <c r="BM128" i="18"/>
  <c r="BM95" i="18"/>
  <c r="BL175" i="18"/>
  <c r="BL96" i="18"/>
  <c r="BL129" i="18"/>
  <c r="BL224" i="18"/>
  <c r="BM176" i="18"/>
  <c r="BL180" i="18"/>
  <c r="C66" i="20"/>
  <c r="D66" i="20" s="1"/>
  <c r="B67" i="20"/>
  <c r="BM101" i="18"/>
  <c r="BN14" i="17" s="1"/>
  <c r="BN98" i="18"/>
  <c r="O66" i="20"/>
  <c r="P66" i="20" s="1"/>
  <c r="N67" i="20"/>
  <c r="K66" i="20"/>
  <c r="L66" i="20" s="1"/>
  <c r="J67" i="20"/>
  <c r="BL247" i="18"/>
  <c r="BM245" i="18"/>
  <c r="G66" i="20"/>
  <c r="H66" i="20" s="1"/>
  <c r="F67" i="20"/>
  <c r="BM130" i="18"/>
  <c r="BL132" i="18"/>
  <c r="BX24" i="33" l="1"/>
  <c r="BZ51" i="33"/>
  <c r="BZ55" i="33" s="1"/>
  <c r="BY58" i="33"/>
  <c r="CA16" i="33"/>
  <c r="BZ53" i="33"/>
  <c r="BZ57" i="33" s="1"/>
  <c r="BZ17" i="33"/>
  <c r="CA11" i="33"/>
  <c r="BY21" i="33"/>
  <c r="BY20" i="33"/>
  <c r="BY19" i="33"/>
  <c r="BY23" i="33"/>
  <c r="BY18" i="33"/>
  <c r="BY22" i="33"/>
  <c r="CB50" i="33"/>
  <c r="CB54" i="33" s="1"/>
  <c r="BZ52" i="33"/>
  <c r="BZ56" i="33" s="1"/>
  <c r="BK226" i="18"/>
  <c r="BK227" i="18" s="1"/>
  <c r="BL23" i="17" s="1"/>
  <c r="BJ226" i="18"/>
  <c r="BJ227" i="18" s="1"/>
  <c r="BK23" i="17" s="1"/>
  <c r="BL226" i="18"/>
  <c r="E211" i="18"/>
  <c r="B212" i="18"/>
  <c r="BO32" i="17"/>
  <c r="BO33" i="17"/>
  <c r="BO179" i="18"/>
  <c r="BO11" i="17"/>
  <c r="BO12" i="17"/>
  <c r="BO99" i="18"/>
  <c r="BO177" i="18"/>
  <c r="BO178" i="18"/>
  <c r="BO6" i="17"/>
  <c r="BO8" i="17"/>
  <c r="BO7" i="17"/>
  <c r="BO4" i="17"/>
  <c r="BO5" i="17"/>
  <c r="BO100" i="18"/>
  <c r="BP244" i="18"/>
  <c r="BP246" i="18" s="1"/>
  <c r="BP173" i="18"/>
  <c r="BP127" i="18"/>
  <c r="BP131" i="18" s="1"/>
  <c r="BP222" i="18"/>
  <c r="BP94" i="18"/>
  <c r="BP97" i="18" s="1"/>
  <c r="BR2" i="17"/>
  <c r="BM226" i="18"/>
  <c r="BM225" i="18"/>
  <c r="BO13" i="17"/>
  <c r="BO22" i="17"/>
  <c r="BO19" i="17"/>
  <c r="BO20" i="17"/>
  <c r="BO24" i="17"/>
  <c r="BO21" i="17"/>
  <c r="BN128" i="18"/>
  <c r="BP3" i="17"/>
  <c r="BN174" i="18"/>
  <c r="BN95" i="18"/>
  <c r="BN223" i="18"/>
  <c r="BL227" i="18"/>
  <c r="BM23" i="17" s="1"/>
  <c r="BM129" i="18"/>
  <c r="BM175" i="18"/>
  <c r="BM96" i="18"/>
  <c r="BM224" i="18"/>
  <c r="BN130" i="18"/>
  <c r="BM132" i="18"/>
  <c r="J68" i="20"/>
  <c r="K67" i="20"/>
  <c r="L67" i="20" s="1"/>
  <c r="BN176" i="18"/>
  <c r="BM180" i="18"/>
  <c r="BM247" i="18"/>
  <c r="BN245" i="18"/>
  <c r="O67" i="20"/>
  <c r="P67" i="20" s="1"/>
  <c r="N68" i="20"/>
  <c r="B68" i="20"/>
  <c r="C67" i="20"/>
  <c r="D67" i="20" s="1"/>
  <c r="F68" i="20"/>
  <c r="G67" i="20"/>
  <c r="H67" i="20" s="1"/>
  <c r="BO98" i="18"/>
  <c r="BN101" i="18"/>
  <c r="BO14" i="17" s="1"/>
  <c r="BY24" i="33" l="1"/>
  <c r="BP178" i="18"/>
  <c r="CA53" i="33"/>
  <c r="CA57" i="33" s="1"/>
  <c r="BZ58" i="33"/>
  <c r="CB11" i="33"/>
  <c r="CA17" i="33"/>
  <c r="CA51" i="33"/>
  <c r="CA55" i="33" s="1"/>
  <c r="CA52" i="33"/>
  <c r="CA56" i="33" s="1"/>
  <c r="CC50" i="33"/>
  <c r="CC54" i="33" s="1"/>
  <c r="BZ23" i="33"/>
  <c r="BZ22" i="33"/>
  <c r="BZ21" i="33"/>
  <c r="BZ18" i="33"/>
  <c r="BZ19" i="33"/>
  <c r="BZ20" i="33"/>
  <c r="CB16" i="33"/>
  <c r="B213" i="18"/>
  <c r="E212" i="18"/>
  <c r="BP33" i="17"/>
  <c r="BP32" i="17"/>
  <c r="BP11" i="17"/>
  <c r="BP12" i="17"/>
  <c r="BP177" i="18"/>
  <c r="BP6" i="17"/>
  <c r="BP8" i="17"/>
  <c r="BP7" i="17"/>
  <c r="BP4" i="17"/>
  <c r="BP5" i="17"/>
  <c r="BP179" i="18"/>
  <c r="BQ244" i="18"/>
  <c r="BQ246" i="18" s="1"/>
  <c r="BS2" i="17"/>
  <c r="BQ94" i="18"/>
  <c r="BQ97" i="18" s="1"/>
  <c r="BQ222" i="18"/>
  <c r="BQ173" i="18"/>
  <c r="BQ127" i="18"/>
  <c r="BQ131" i="18" s="1"/>
  <c r="BP100" i="18"/>
  <c r="BQ100" i="18" s="1"/>
  <c r="BP99" i="18"/>
  <c r="BM227" i="18"/>
  <c r="BN23" i="17" s="1"/>
  <c r="BN226" i="18"/>
  <c r="BN225" i="18"/>
  <c r="BP24" i="17"/>
  <c r="BP22" i="17"/>
  <c r="BP19" i="17"/>
  <c r="BP20" i="17"/>
  <c r="BP21" i="17"/>
  <c r="BP13" i="17"/>
  <c r="BO128" i="18"/>
  <c r="BO95" i="18"/>
  <c r="BQ3" i="17"/>
  <c r="BO223" i="18"/>
  <c r="BO174" i="18"/>
  <c r="BN129" i="18"/>
  <c r="BN96" i="18"/>
  <c r="BN175" i="18"/>
  <c r="BN224" i="18"/>
  <c r="B69" i="20"/>
  <c r="C68" i="20"/>
  <c r="D68" i="20" s="1"/>
  <c r="J69" i="20"/>
  <c r="K68" i="20"/>
  <c r="L68" i="20" s="1"/>
  <c r="BP98" i="18"/>
  <c r="BO101" i="18"/>
  <c r="BP14" i="17" s="1"/>
  <c r="N69" i="20"/>
  <c r="O68" i="20"/>
  <c r="P68" i="20" s="1"/>
  <c r="BO130" i="18"/>
  <c r="BN132" i="18"/>
  <c r="BO176" i="18"/>
  <c r="BN180" i="18"/>
  <c r="F69" i="20"/>
  <c r="G68" i="20"/>
  <c r="H68" i="20" s="1"/>
  <c r="BO245" i="18"/>
  <c r="BN247" i="18"/>
  <c r="BZ24" i="33" l="1"/>
  <c r="BQ178" i="18"/>
  <c r="CB51" i="33"/>
  <c r="CB55" i="33" s="1"/>
  <c r="CA58" i="33"/>
  <c r="CB53" i="33"/>
  <c r="CB57" i="33" s="1"/>
  <c r="CC16" i="33"/>
  <c r="CB17" i="33"/>
  <c r="CC11" i="33"/>
  <c r="CD50" i="33"/>
  <c r="CD54" i="33" s="1"/>
  <c r="CE50" i="33"/>
  <c r="CE54" i="33" s="1"/>
  <c r="CB52" i="33"/>
  <c r="CB56" i="33" s="1"/>
  <c r="CA18" i="33"/>
  <c r="CA23" i="33"/>
  <c r="CA20" i="33"/>
  <c r="CA21" i="33"/>
  <c r="CA22" i="33"/>
  <c r="CA19" i="33"/>
  <c r="E213" i="18"/>
  <c r="B214" i="18"/>
  <c r="BQ33" i="17"/>
  <c r="BQ32" i="17"/>
  <c r="BQ177" i="18"/>
  <c r="BQ179" i="18"/>
  <c r="BQ11" i="17"/>
  <c r="BQ12" i="17"/>
  <c r="BN227" i="18"/>
  <c r="BO23" i="17" s="1"/>
  <c r="BQ7" i="17"/>
  <c r="BQ4" i="17"/>
  <c r="BQ8" i="17"/>
  <c r="BQ5" i="17"/>
  <c r="BQ6" i="17"/>
  <c r="BT2" i="17"/>
  <c r="BR244" i="18"/>
  <c r="BR246" i="18" s="1"/>
  <c r="BR173" i="18"/>
  <c r="BR178" i="18" s="1"/>
  <c r="BR94" i="18"/>
  <c r="BR97" i="18" s="1"/>
  <c r="BR222" i="18"/>
  <c r="BR127" i="18"/>
  <c r="BR131" i="18" s="1"/>
  <c r="BQ99" i="18"/>
  <c r="BQ19" i="17"/>
  <c r="BQ14" i="17"/>
  <c r="BQ20" i="17"/>
  <c r="BQ21" i="17"/>
  <c r="BQ24" i="17"/>
  <c r="BQ13" i="17"/>
  <c r="BQ22" i="17"/>
  <c r="BR3" i="17"/>
  <c r="BP223" i="18"/>
  <c r="BP95" i="18"/>
  <c r="BP128" i="18"/>
  <c r="BP174" i="18"/>
  <c r="BO226" i="18"/>
  <c r="BO225" i="18"/>
  <c r="BO224" i="18"/>
  <c r="BO129" i="18"/>
  <c r="BO175" i="18"/>
  <c r="BO96" i="18"/>
  <c r="N70" i="20"/>
  <c r="O69" i="20"/>
  <c r="P69" i="20" s="1"/>
  <c r="BO180" i="18"/>
  <c r="BP176" i="18"/>
  <c r="BQ98" i="18"/>
  <c r="BP101" i="18"/>
  <c r="C69" i="20"/>
  <c r="D69" i="20" s="1"/>
  <c r="B70" i="20"/>
  <c r="BO132" i="18"/>
  <c r="BP130" i="18"/>
  <c r="K69" i="20"/>
  <c r="L69" i="20" s="1"/>
  <c r="J70" i="20"/>
  <c r="BO247" i="18"/>
  <c r="BP245" i="18"/>
  <c r="G69" i="20"/>
  <c r="H69" i="20" s="1"/>
  <c r="F70" i="20"/>
  <c r="CA24" i="33" l="1"/>
  <c r="BR177" i="18"/>
  <c r="CD16" i="33"/>
  <c r="CE16" i="33"/>
  <c r="CC52" i="33"/>
  <c r="CC56" i="33" s="1"/>
  <c r="CC17" i="33"/>
  <c r="CD11" i="33"/>
  <c r="CB58" i="33"/>
  <c r="CB19" i="33"/>
  <c r="CB20" i="33"/>
  <c r="CB22" i="33"/>
  <c r="CB21" i="33"/>
  <c r="CB18" i="33"/>
  <c r="CB23" i="33"/>
  <c r="CC53" i="33"/>
  <c r="CC57" i="33" s="1"/>
  <c r="CC51" i="33"/>
  <c r="CC55" i="33" s="1"/>
  <c r="B215" i="18"/>
  <c r="E214" i="18"/>
  <c r="BR32" i="17"/>
  <c r="BR33" i="17"/>
  <c r="BR11" i="17"/>
  <c r="BR12" i="17"/>
  <c r="BR99" i="18"/>
  <c r="BR7" i="17"/>
  <c r="BR4" i="17"/>
  <c r="BR5" i="17"/>
  <c r="BR8" i="17"/>
  <c r="BR6" i="17"/>
  <c r="BR179" i="18"/>
  <c r="BR100" i="18"/>
  <c r="BS173" i="18"/>
  <c r="BS177" i="18" s="1"/>
  <c r="BS94" i="18"/>
  <c r="BS97" i="18" s="1"/>
  <c r="BU2" i="17"/>
  <c r="BS127" i="18"/>
  <c r="BS131" i="18" s="1"/>
  <c r="BS244" i="18"/>
  <c r="BS246" i="18" s="1"/>
  <c r="BS222" i="18"/>
  <c r="BO227" i="18"/>
  <c r="BP23" i="17" s="1"/>
  <c r="BP226" i="18"/>
  <c r="BP225" i="18"/>
  <c r="BR24" i="17"/>
  <c r="BR22" i="17"/>
  <c r="BR20" i="17"/>
  <c r="BR21" i="17"/>
  <c r="BR13" i="17"/>
  <c r="BR19" i="17"/>
  <c r="BR14" i="17"/>
  <c r="BQ223" i="18"/>
  <c r="BQ128" i="18"/>
  <c r="BS3" i="17"/>
  <c r="BQ95" i="18"/>
  <c r="BQ174" i="18"/>
  <c r="BP224" i="18"/>
  <c r="BP175" i="18"/>
  <c r="BP129" i="18"/>
  <c r="BP96" i="18"/>
  <c r="N71" i="20"/>
  <c r="O70" i="20"/>
  <c r="P70" i="20" s="1"/>
  <c r="BQ245" i="18"/>
  <c r="BP247" i="18"/>
  <c r="B71" i="20"/>
  <c r="C70" i="20"/>
  <c r="D70" i="20" s="1"/>
  <c r="F71" i="20"/>
  <c r="G70" i="20"/>
  <c r="H70" i="20" s="1"/>
  <c r="BP132" i="18"/>
  <c r="BQ130" i="18"/>
  <c r="K70" i="20"/>
  <c r="L70" i="20" s="1"/>
  <c r="J71" i="20"/>
  <c r="BQ101" i="18"/>
  <c r="BR98" i="18"/>
  <c r="BQ176" i="18"/>
  <c r="BP180" i="18"/>
  <c r="CC58" i="33" l="1"/>
  <c r="CB24" i="33"/>
  <c r="CE51" i="33"/>
  <c r="CE55" i="33" s="1"/>
  <c r="CD51" i="33"/>
  <c r="CD55" i="33" s="1"/>
  <c r="CD53" i="33"/>
  <c r="CD57" i="33" s="1"/>
  <c r="CE53" i="33"/>
  <c r="CE57" i="33" s="1"/>
  <c r="CD17" i="33"/>
  <c r="CE11" i="33"/>
  <c r="CE17" i="33" s="1"/>
  <c r="CE52" i="33"/>
  <c r="CE56" i="33" s="1"/>
  <c r="CD52" i="33"/>
  <c r="CD56" i="33" s="1"/>
  <c r="CC21" i="33"/>
  <c r="CC20" i="33"/>
  <c r="CC22" i="33"/>
  <c r="CC19" i="33"/>
  <c r="CC18" i="33"/>
  <c r="CC23" i="33"/>
  <c r="B216" i="18"/>
  <c r="E215" i="18"/>
  <c r="BS32" i="17"/>
  <c r="BS33" i="17"/>
  <c r="BS11" i="17"/>
  <c r="BS12" i="17"/>
  <c r="BP227" i="18"/>
  <c r="BQ23" i="17" s="1"/>
  <c r="BS7" i="17"/>
  <c r="BS4" i="17"/>
  <c r="BS5" i="17"/>
  <c r="BS6" i="17"/>
  <c r="BS8" i="17"/>
  <c r="BS99" i="18"/>
  <c r="BS100" i="18"/>
  <c r="BS178" i="18"/>
  <c r="BS179" i="18"/>
  <c r="BV2" i="17"/>
  <c r="BT127" i="18"/>
  <c r="BT131" i="18" s="1"/>
  <c r="BT244" i="18"/>
  <c r="BT246" i="18" s="1"/>
  <c r="BT173" i="18"/>
  <c r="BT177" i="18" s="1"/>
  <c r="BT94" i="18"/>
  <c r="BT97" i="18" s="1"/>
  <c r="BT222" i="18"/>
  <c r="BQ226" i="18"/>
  <c r="BQ225" i="18"/>
  <c r="BS21" i="17"/>
  <c r="BS20" i="17"/>
  <c r="BS19" i="17"/>
  <c r="BS24" i="17"/>
  <c r="BS22" i="17"/>
  <c r="BS13" i="17"/>
  <c r="BS14" i="17"/>
  <c r="BT3" i="17"/>
  <c r="BR174" i="18"/>
  <c r="BR128" i="18"/>
  <c r="BR95" i="18"/>
  <c r="BR223" i="18"/>
  <c r="BQ129" i="18"/>
  <c r="BQ96" i="18"/>
  <c r="BQ224" i="18"/>
  <c r="BQ175" i="18"/>
  <c r="BQ180" i="18"/>
  <c r="BR176" i="18"/>
  <c r="F72" i="20"/>
  <c r="G71" i="20"/>
  <c r="H71" i="20" s="1"/>
  <c r="B72" i="20"/>
  <c r="C71" i="20"/>
  <c r="D71" i="20" s="1"/>
  <c r="BS98" i="18"/>
  <c r="BR101" i="18"/>
  <c r="J72" i="20"/>
  <c r="K71" i="20"/>
  <c r="L71" i="20" s="1"/>
  <c r="BR245" i="18"/>
  <c r="BQ247" i="18"/>
  <c r="BR130" i="18"/>
  <c r="BQ132" i="18"/>
  <c r="N72" i="20"/>
  <c r="O71" i="20"/>
  <c r="P71" i="20" s="1"/>
  <c r="CC24" i="33" l="1"/>
  <c r="CE18" i="33"/>
  <c r="CE21" i="33"/>
  <c r="CE23" i="33"/>
  <c r="CE22" i="33"/>
  <c r="CE19" i="33"/>
  <c r="CE20" i="33"/>
  <c r="CD58" i="33"/>
  <c r="CD23" i="33"/>
  <c r="CD22" i="33"/>
  <c r="CD19" i="33"/>
  <c r="CD18" i="33"/>
  <c r="CD21" i="33"/>
  <c r="CD20" i="33"/>
  <c r="CE58" i="33"/>
  <c r="B217" i="18"/>
  <c r="E216" i="18"/>
  <c r="BT33" i="17"/>
  <c r="BT32" i="17"/>
  <c r="BT11" i="17"/>
  <c r="BT12" i="17"/>
  <c r="BT99" i="18"/>
  <c r="BU222" i="18"/>
  <c r="BU127" i="18"/>
  <c r="BU131" i="18" s="1"/>
  <c r="BW2" i="17"/>
  <c r="BU244" i="18"/>
  <c r="BU246" i="18" s="1"/>
  <c r="BU173" i="18"/>
  <c r="BU177" i="18" s="1"/>
  <c r="BU94" i="18"/>
  <c r="BU97" i="18" s="1"/>
  <c r="BT179" i="18"/>
  <c r="BT178" i="18"/>
  <c r="BT100" i="18"/>
  <c r="BT7" i="17"/>
  <c r="BT4" i="17"/>
  <c r="BT5" i="17"/>
  <c r="BT6" i="17"/>
  <c r="BT8" i="17"/>
  <c r="BQ227" i="18"/>
  <c r="BR23" i="17" s="1"/>
  <c r="BT21" i="17"/>
  <c r="BT20" i="17"/>
  <c r="BT19" i="17"/>
  <c r="BT13" i="17"/>
  <c r="BT24" i="17"/>
  <c r="BT22" i="17"/>
  <c r="BS95" i="18"/>
  <c r="BS174" i="18"/>
  <c r="BS223" i="18"/>
  <c r="BU3" i="17"/>
  <c r="BS128" i="18"/>
  <c r="BR226" i="18"/>
  <c r="BR225" i="18"/>
  <c r="BR224" i="18"/>
  <c r="BR129" i="18"/>
  <c r="BR175" i="18"/>
  <c r="BR96" i="18"/>
  <c r="BT98" i="18"/>
  <c r="BS101" i="18"/>
  <c r="BT14" i="17" s="1"/>
  <c r="O72" i="20"/>
  <c r="P72" i="20" s="1"/>
  <c r="N73" i="20"/>
  <c r="B73" i="20"/>
  <c r="C72" i="20"/>
  <c r="D72" i="20" s="1"/>
  <c r="BR132" i="18"/>
  <c r="BS130" i="18"/>
  <c r="BR247" i="18"/>
  <c r="BS245" i="18"/>
  <c r="F73" i="20"/>
  <c r="G72" i="20"/>
  <c r="H72" i="20" s="1"/>
  <c r="BS176" i="18"/>
  <c r="BR180" i="18"/>
  <c r="J73" i="20"/>
  <c r="K72" i="20"/>
  <c r="L72" i="20" s="1"/>
  <c r="G49" i="33" l="1"/>
  <c r="G63" i="33" s="1"/>
  <c r="CD24" i="33"/>
  <c r="CE24" i="33"/>
  <c r="G16" i="33" s="1"/>
  <c r="G28" i="33" s="1"/>
  <c r="E217" i="18"/>
  <c r="B218" i="18"/>
  <c r="BU33" i="17"/>
  <c r="BU32" i="17"/>
  <c r="BU11" i="17"/>
  <c r="BU12" i="17"/>
  <c r="BU100" i="18"/>
  <c r="BU99" i="18"/>
  <c r="BU8" i="17"/>
  <c r="BU5" i="17"/>
  <c r="BU6" i="17"/>
  <c r="BU7" i="17"/>
  <c r="BU4" i="17"/>
  <c r="BX2" i="17"/>
  <c r="BV94" i="18"/>
  <c r="BV97" i="18" s="1"/>
  <c r="BV244" i="18"/>
  <c r="BV246" i="18" s="1"/>
  <c r="BV222" i="18"/>
  <c r="BV173" i="18"/>
  <c r="BV177" i="18" s="1"/>
  <c r="BV127" i="18"/>
  <c r="BV131" i="18" s="1"/>
  <c r="BU178" i="18"/>
  <c r="BU179" i="18"/>
  <c r="BR227" i="18"/>
  <c r="BS23" i="17" s="1"/>
  <c r="BU18" i="17"/>
  <c r="BU14" i="17"/>
  <c r="BU13" i="17"/>
  <c r="BU34" i="17"/>
  <c r="BU28" i="17"/>
  <c r="BU30" i="17"/>
  <c r="BU31" i="17"/>
  <c r="BU25" i="17"/>
  <c r="BU20" i="17"/>
  <c r="BU16" i="17"/>
  <c r="BU21" i="17"/>
  <c r="BU15" i="17"/>
  <c r="BU26" i="17"/>
  <c r="BU24" i="17"/>
  <c r="BU22" i="17"/>
  <c r="BU19" i="17"/>
  <c r="BU10" i="17"/>
  <c r="BU23" i="17"/>
  <c r="BV3" i="17"/>
  <c r="BT128" i="18"/>
  <c r="BT95" i="18"/>
  <c r="BT223" i="18"/>
  <c r="BT174" i="18"/>
  <c r="BS226" i="18"/>
  <c r="BS225" i="18"/>
  <c r="BS129" i="18"/>
  <c r="BS96" i="18"/>
  <c r="BS175" i="18"/>
  <c r="BS224" i="18"/>
  <c r="BS247" i="18"/>
  <c r="BT245" i="18"/>
  <c r="BT130" i="18"/>
  <c r="BS132" i="18"/>
  <c r="F74" i="20"/>
  <c r="G73" i="20"/>
  <c r="H73" i="20" s="1"/>
  <c r="BU98" i="18"/>
  <c r="BT101" i="18"/>
  <c r="J74" i="20"/>
  <c r="K73" i="20"/>
  <c r="L73" i="20" s="1"/>
  <c r="O73" i="20"/>
  <c r="P73" i="20" s="1"/>
  <c r="N74" i="20"/>
  <c r="BT176" i="18"/>
  <c r="BS180" i="18"/>
  <c r="C73" i="20"/>
  <c r="D73" i="20" s="1"/>
  <c r="B74" i="20"/>
  <c r="G65" i="33" l="1"/>
  <c r="A66" i="33" s="1"/>
  <c r="E218" i="18"/>
  <c r="B219" i="18"/>
  <c r="BV32" i="17"/>
  <c r="BV33" i="17"/>
  <c r="BV11" i="17"/>
  <c r="BV12" i="17"/>
  <c r="BV178" i="18"/>
  <c r="BV100" i="18"/>
  <c r="BV179" i="18"/>
  <c r="BV99" i="18"/>
  <c r="BW222" i="18"/>
  <c r="BW94" i="18"/>
  <c r="BW97" i="18" s="1"/>
  <c r="BW244" i="18"/>
  <c r="BW246" i="18" s="1"/>
  <c r="BW173" i="18"/>
  <c r="BW127" i="18"/>
  <c r="BW131" i="18" s="1"/>
  <c r="BV8" i="17"/>
  <c r="BV6" i="17"/>
  <c r="BV5" i="17"/>
  <c r="BV7" i="17"/>
  <c r="BV4" i="17"/>
  <c r="BS227" i="18"/>
  <c r="BT23" i="17" s="1"/>
  <c r="BV26" i="17"/>
  <c r="BV34" i="17"/>
  <c r="BV28" i="17"/>
  <c r="BV30" i="17"/>
  <c r="BV31" i="17"/>
  <c r="BV18" i="17"/>
  <c r="BV14" i="17"/>
  <c r="BV13" i="17"/>
  <c r="BV21" i="17"/>
  <c r="BV15" i="17"/>
  <c r="BV25" i="17"/>
  <c r="BV24" i="17"/>
  <c r="BV22" i="17"/>
  <c r="BV19" i="17"/>
  <c r="BV10" i="17"/>
  <c r="BV23" i="17"/>
  <c r="BV20" i="17"/>
  <c r="BV16" i="17"/>
  <c r="BW3" i="17"/>
  <c r="BU174" i="18"/>
  <c r="BU95" i="18"/>
  <c r="BU223" i="18"/>
  <c r="BU128" i="18"/>
  <c r="BT226" i="18"/>
  <c r="BT225" i="18"/>
  <c r="BT175" i="18"/>
  <c r="BT224" i="18"/>
  <c r="BT96" i="18"/>
  <c r="BT129" i="18"/>
  <c r="BV98" i="18"/>
  <c r="BU101" i="18"/>
  <c r="BU245" i="18"/>
  <c r="BT247" i="18"/>
  <c r="N75" i="20"/>
  <c r="O74" i="20"/>
  <c r="P74" i="20" s="1"/>
  <c r="F75" i="20"/>
  <c r="G74" i="20"/>
  <c r="H74" i="20" s="1"/>
  <c r="J75" i="20"/>
  <c r="K74" i="20"/>
  <c r="L74" i="20" s="1"/>
  <c r="BU176" i="18"/>
  <c r="BT180" i="18"/>
  <c r="B75" i="20"/>
  <c r="C74" i="20"/>
  <c r="D74" i="20" s="1"/>
  <c r="BU130" i="18"/>
  <c r="BT132" i="18"/>
  <c r="P226" i="18" l="1"/>
  <c r="P227" i="18" s="1"/>
  <c r="Q23" i="17" s="1"/>
  <c r="E219" i="18"/>
  <c r="BW32" i="17"/>
  <c r="BW33" i="17"/>
  <c r="BW11" i="17"/>
  <c r="BW12" i="17"/>
  <c r="BW178" i="18"/>
  <c r="BW100" i="18"/>
  <c r="BW179" i="18"/>
  <c r="BW177" i="18"/>
  <c r="BW99" i="18"/>
  <c r="BW6" i="17"/>
  <c r="BW8" i="17"/>
  <c r="BW7" i="17"/>
  <c r="BW4" i="17"/>
  <c r="BW5" i="17"/>
  <c r="BT227" i="18"/>
  <c r="BU226" i="18"/>
  <c r="BU225" i="18"/>
  <c r="BW15" i="17"/>
  <c r="BW34" i="17"/>
  <c r="BW30" i="17"/>
  <c r="BW31" i="17"/>
  <c r="BW26" i="17"/>
  <c r="BW28" i="17"/>
  <c r="BW21" i="17"/>
  <c r="BW25" i="17"/>
  <c r="BW24" i="17"/>
  <c r="BW18" i="17"/>
  <c r="BW13" i="17"/>
  <c r="BW22" i="17"/>
  <c r="BW19" i="17"/>
  <c r="BW10" i="17"/>
  <c r="BW14" i="17"/>
  <c r="BW23" i="17"/>
  <c r="BW20" i="17"/>
  <c r="BW16" i="17"/>
  <c r="BV223" i="18"/>
  <c r="BV174" i="18"/>
  <c r="BV95" i="18"/>
  <c r="BX3" i="17"/>
  <c r="BV128" i="18"/>
  <c r="BU224" i="18"/>
  <c r="BU129" i="18"/>
  <c r="BU96" i="18"/>
  <c r="BU175" i="18"/>
  <c r="C75" i="20"/>
  <c r="D75" i="20" s="1"/>
  <c r="B76" i="20"/>
  <c r="F76" i="20"/>
  <c r="G75" i="20"/>
  <c r="H75" i="20" s="1"/>
  <c r="BW98" i="18"/>
  <c r="BV101" i="18"/>
  <c r="BU247" i="18"/>
  <c r="BV245" i="18"/>
  <c r="K75" i="20"/>
  <c r="L75" i="20" s="1"/>
  <c r="J76" i="20"/>
  <c r="BV176" i="18"/>
  <c r="BU180" i="18"/>
  <c r="N76" i="20"/>
  <c r="O75" i="20"/>
  <c r="P75" i="20" s="1"/>
  <c r="BV130" i="18"/>
  <c r="BU132" i="18"/>
  <c r="BG226" i="18" l="1"/>
  <c r="BG227" i="18" s="1"/>
  <c r="BH23" i="17" s="1"/>
  <c r="BH226" i="18"/>
  <c r="BH227" i="18" s="1"/>
  <c r="BI23" i="17" s="1"/>
  <c r="BE226" i="18"/>
  <c r="BE227" i="18" s="1"/>
  <c r="BF23" i="17" s="1"/>
  <c r="BF226" i="18"/>
  <c r="BF227" i="18" s="1"/>
  <c r="BG23" i="17" s="1"/>
  <c r="AH226" i="18"/>
  <c r="AH227" i="18" s="1"/>
  <c r="AI23" i="17" s="1"/>
  <c r="BB226" i="18"/>
  <c r="BB227" i="18" s="1"/>
  <c r="BC23" i="17" s="1"/>
  <c r="AG226" i="18"/>
  <c r="AG227" i="18" s="1"/>
  <c r="AH23" i="17" s="1"/>
  <c r="X226" i="18"/>
  <c r="X227" i="18" s="1"/>
  <c r="Y23" i="17" s="1"/>
  <c r="BC226" i="18"/>
  <c r="BC227" i="18" s="1"/>
  <c r="BD23" i="17" s="1"/>
  <c r="AY226" i="18"/>
  <c r="AY227" i="18" s="1"/>
  <c r="AZ23" i="17" s="1"/>
  <c r="AX226" i="18"/>
  <c r="AX227" i="18" s="1"/>
  <c r="AY23" i="17" s="1"/>
  <c r="N226" i="18"/>
  <c r="N227" i="18" s="1"/>
  <c r="O23" i="17" s="1"/>
  <c r="AM226" i="18"/>
  <c r="AM227" i="18" s="1"/>
  <c r="AN23" i="17" s="1"/>
  <c r="AT226" i="18"/>
  <c r="AT227" i="18" s="1"/>
  <c r="AU23" i="17" s="1"/>
  <c r="C226" i="18"/>
  <c r="C227" i="18" s="1"/>
  <c r="D23" i="17" s="1"/>
  <c r="D18" i="17" s="1"/>
  <c r="D28" i="17" s="1"/>
  <c r="D31" i="17" s="1"/>
  <c r="W226" i="18"/>
  <c r="W227" i="18" s="1"/>
  <c r="X23" i="17" s="1"/>
  <c r="AN226" i="18"/>
  <c r="AN227" i="18" s="1"/>
  <c r="AO23" i="17" s="1"/>
  <c r="AS226" i="18"/>
  <c r="AS227" i="18" s="1"/>
  <c r="AT23" i="17" s="1"/>
  <c r="AP226" i="18"/>
  <c r="AP227" i="18" s="1"/>
  <c r="AQ23" i="17" s="1"/>
  <c r="V226" i="18"/>
  <c r="V227" i="18" s="1"/>
  <c r="W23" i="17" s="1"/>
  <c r="AK226" i="18"/>
  <c r="AK227" i="18" s="1"/>
  <c r="AL23" i="17" s="1"/>
  <c r="AW226" i="18"/>
  <c r="AW227" i="18" s="1"/>
  <c r="AX23" i="17" s="1"/>
  <c r="T226" i="18"/>
  <c r="T227" i="18" s="1"/>
  <c r="U23" i="17" s="1"/>
  <c r="AC226" i="18"/>
  <c r="AC227" i="18" s="1"/>
  <c r="AD23" i="17" s="1"/>
  <c r="AF226" i="18"/>
  <c r="AF227" i="18" s="1"/>
  <c r="AG23" i="17" s="1"/>
  <c r="AQ226" i="18"/>
  <c r="AQ227" i="18" s="1"/>
  <c r="AR23" i="17" s="1"/>
  <c r="AJ226" i="18"/>
  <c r="AJ227" i="18" s="1"/>
  <c r="AK23" i="17" s="1"/>
  <c r="AE226" i="18"/>
  <c r="AE227" i="18" s="1"/>
  <c r="AF23" i="17" s="1"/>
  <c r="AL226" i="18"/>
  <c r="AL227" i="18" s="1"/>
  <c r="AM23" i="17" s="1"/>
  <c r="AV226" i="18"/>
  <c r="AV227" i="18" s="1"/>
  <c r="AW23" i="17" s="1"/>
  <c r="AA226" i="18"/>
  <c r="AA227" i="18" s="1"/>
  <c r="AB23" i="17" s="1"/>
  <c r="BA226" i="18"/>
  <c r="BA227" i="18" s="1"/>
  <c r="BB23" i="17" s="1"/>
  <c r="U226" i="18"/>
  <c r="U227" i="18" s="1"/>
  <c r="V23" i="17" s="1"/>
  <c r="BD226" i="18"/>
  <c r="BD227" i="18" s="1"/>
  <c r="BE23" i="17" s="1"/>
  <c r="E226" i="18"/>
  <c r="E227" i="18" s="1"/>
  <c r="F23" i="17" s="1"/>
  <c r="AB226" i="18"/>
  <c r="AB227" i="18" s="1"/>
  <c r="AC23" i="17" s="1"/>
  <c r="Z226" i="18"/>
  <c r="Z227" i="18" s="1"/>
  <c r="AA23" i="17" s="1"/>
  <c r="AU226" i="18"/>
  <c r="AU227" i="18" s="1"/>
  <c r="AV23" i="17" s="1"/>
  <c r="AR226" i="18"/>
  <c r="AR227" i="18" s="1"/>
  <c r="AS23" i="17" s="1"/>
  <c r="H226" i="18"/>
  <c r="H227" i="18" s="1"/>
  <c r="I23" i="17" s="1"/>
  <c r="AO226" i="18"/>
  <c r="AO227" i="18" s="1"/>
  <c r="AP23" i="17" s="1"/>
  <c r="Q226" i="18"/>
  <c r="Q227" i="18" s="1"/>
  <c r="R23" i="17" s="1"/>
  <c r="Y226" i="18"/>
  <c r="Y227" i="18" s="1"/>
  <c r="Z23" i="17" s="1"/>
  <c r="AD226" i="18"/>
  <c r="AD227" i="18" s="1"/>
  <c r="AE23" i="17" s="1"/>
  <c r="M226" i="18"/>
  <c r="M227" i="18" s="1"/>
  <c r="N23" i="17" s="1"/>
  <c r="AZ226" i="18"/>
  <c r="AZ227" i="18" s="1"/>
  <c r="BA23" i="17" s="1"/>
  <c r="K226" i="18"/>
  <c r="K227" i="18" s="1"/>
  <c r="L23" i="17" s="1"/>
  <c r="I226" i="18"/>
  <c r="I227" i="18" s="1"/>
  <c r="J23" i="17" s="1"/>
  <c r="O226" i="18"/>
  <c r="O227" i="18" s="1"/>
  <c r="P23" i="17" s="1"/>
  <c r="F226" i="18"/>
  <c r="F227" i="18" s="1"/>
  <c r="G23" i="17" s="1"/>
  <c r="D226" i="18"/>
  <c r="D227" i="18" s="1"/>
  <c r="E23" i="17" s="1"/>
  <c r="R226" i="18"/>
  <c r="R227" i="18" s="1"/>
  <c r="S23" i="17" s="1"/>
  <c r="G226" i="18"/>
  <c r="G227" i="18" s="1"/>
  <c r="H23" i="17" s="1"/>
  <c r="AI226" i="18"/>
  <c r="AI227" i="18" s="1"/>
  <c r="AJ23" i="17" s="1"/>
  <c r="L226" i="18"/>
  <c r="L227" i="18" s="1"/>
  <c r="M23" i="17" s="1"/>
  <c r="S226" i="18"/>
  <c r="S227" i="18" s="1"/>
  <c r="T23" i="17" s="1"/>
  <c r="J226" i="18"/>
  <c r="J227" i="18" s="1"/>
  <c r="K23" i="17" s="1"/>
  <c r="BX33" i="17"/>
  <c r="BX32" i="17"/>
  <c r="BX11" i="17"/>
  <c r="BX12" i="17"/>
  <c r="BW101" i="18"/>
  <c r="BX6" i="17"/>
  <c r="BX8" i="17"/>
  <c r="BX7" i="17"/>
  <c r="BX4" i="17"/>
  <c r="BX5" i="17"/>
  <c r="BU227" i="18"/>
  <c r="BX34" i="17"/>
  <c r="BX28" i="17"/>
  <c r="BX30" i="17"/>
  <c r="BX24" i="17"/>
  <c r="BX31" i="17"/>
  <c r="BX26" i="17"/>
  <c r="BX15" i="17"/>
  <c r="BX25" i="17"/>
  <c r="BX18" i="17"/>
  <c r="BX13" i="17"/>
  <c r="BX22" i="17"/>
  <c r="BX19" i="17"/>
  <c r="BX10" i="17"/>
  <c r="BX14" i="17"/>
  <c r="BX23" i="17"/>
  <c r="BX20" i="17"/>
  <c r="BX16" i="17"/>
  <c r="BX21" i="17"/>
  <c r="BW174" i="18"/>
  <c r="BW95" i="18"/>
  <c r="BW128" i="18"/>
  <c r="BW223" i="18"/>
  <c r="BV226" i="18"/>
  <c r="BV225" i="18"/>
  <c r="BV129" i="18"/>
  <c r="BV96" i="18"/>
  <c r="BV175" i="18"/>
  <c r="BV224" i="18"/>
  <c r="N77" i="20"/>
  <c r="O76" i="20"/>
  <c r="P76" i="20" s="1"/>
  <c r="B77" i="20"/>
  <c r="C76" i="20"/>
  <c r="D76" i="20" s="1"/>
  <c r="BW176" i="18"/>
  <c r="BW180" i="18" s="1"/>
  <c r="BV180" i="18"/>
  <c r="BV247" i="18"/>
  <c r="BW245" i="18"/>
  <c r="BW247" i="18" s="1"/>
  <c r="F77" i="20"/>
  <c r="G76" i="20"/>
  <c r="H76" i="20" s="1"/>
  <c r="K76" i="20"/>
  <c r="L76" i="20" s="1"/>
  <c r="J77" i="20"/>
  <c r="BV132" i="18"/>
  <c r="BW130" i="18"/>
  <c r="BW132" i="18" s="1"/>
  <c r="E25" i="17" l="1"/>
  <c r="E32" i="17" s="1"/>
  <c r="D30" i="17"/>
  <c r="BV227" i="18"/>
  <c r="BW226" i="18"/>
  <c r="BW225" i="18"/>
  <c r="BW224" i="18"/>
  <c r="BW175" i="18"/>
  <c r="BW129" i="18"/>
  <c r="BW96" i="18"/>
  <c r="O77" i="20"/>
  <c r="P77" i="20" s="1"/>
  <c r="N78" i="20"/>
  <c r="F78" i="20"/>
  <c r="G77" i="20"/>
  <c r="H77" i="20" s="1"/>
  <c r="J78" i="20"/>
  <c r="K77" i="20"/>
  <c r="L77" i="20" s="1"/>
  <c r="B78" i="20"/>
  <c r="C77" i="20"/>
  <c r="D77" i="20" s="1"/>
  <c r="E26" i="17" l="1"/>
  <c r="E33" i="17" s="1"/>
  <c r="F16" i="17" s="1"/>
  <c r="F15" i="17"/>
  <c r="BW227" i="18"/>
  <c r="C78" i="20"/>
  <c r="D78" i="20" s="1"/>
  <c r="B79" i="20"/>
  <c r="J79" i="20"/>
  <c r="K78" i="20"/>
  <c r="L78" i="20" s="1"/>
  <c r="F79" i="20"/>
  <c r="G78" i="20"/>
  <c r="H78" i="20" s="1"/>
  <c r="N79" i="20"/>
  <c r="O78" i="20"/>
  <c r="P78" i="20" s="1"/>
  <c r="F10" i="17" l="1"/>
  <c r="E34" i="17"/>
  <c r="E18" i="17"/>
  <c r="E28" i="17" s="1"/>
  <c r="E31" i="17" s="1"/>
  <c r="F25" i="17" s="1"/>
  <c r="F26" i="17" s="1"/>
  <c r="F33" i="17" s="1"/>
  <c r="J80" i="20"/>
  <c r="K79" i="20"/>
  <c r="L79" i="20" s="1"/>
  <c r="F80" i="20"/>
  <c r="G79" i="20"/>
  <c r="H79" i="20" s="1"/>
  <c r="B80" i="20"/>
  <c r="C79" i="20"/>
  <c r="D79" i="20" s="1"/>
  <c r="N80" i="20"/>
  <c r="O79" i="20"/>
  <c r="P79" i="20" s="1"/>
  <c r="E30" i="17" l="1"/>
  <c r="G16" i="17"/>
  <c r="F32" i="17"/>
  <c r="F18" i="17"/>
  <c r="F28" i="17" s="1"/>
  <c r="F31" i="17" s="1"/>
  <c r="K80" i="20"/>
  <c r="L80" i="20" s="1"/>
  <c r="J81" i="20"/>
  <c r="F81" i="20"/>
  <c r="G80" i="20"/>
  <c r="H80" i="20" s="1"/>
  <c r="B81" i="20"/>
  <c r="C80" i="20"/>
  <c r="D80" i="20" s="1"/>
  <c r="N81" i="20"/>
  <c r="O80" i="20"/>
  <c r="P80" i="20" s="1"/>
  <c r="F30" i="17" l="1"/>
  <c r="G25" i="17"/>
  <c r="F34" i="17"/>
  <c r="G15" i="17"/>
  <c r="G10" i="17" s="1"/>
  <c r="B82" i="20"/>
  <c r="C81" i="20"/>
  <c r="D81" i="20" s="1"/>
  <c r="O81" i="20"/>
  <c r="P81" i="20" s="1"/>
  <c r="N82" i="20"/>
  <c r="F82" i="20"/>
  <c r="G81" i="20"/>
  <c r="H81" i="20" s="1"/>
  <c r="J82" i="20"/>
  <c r="K81" i="20"/>
  <c r="L81" i="20" s="1"/>
  <c r="G32" i="17" l="1"/>
  <c r="G26" i="17"/>
  <c r="G33" i="17" s="1"/>
  <c r="B83" i="20"/>
  <c r="C82" i="20"/>
  <c r="D82" i="20" s="1"/>
  <c r="J83" i="20"/>
  <c r="K82" i="20"/>
  <c r="L82" i="20" s="1"/>
  <c r="F83" i="20"/>
  <c r="G82" i="20"/>
  <c r="H82" i="20" s="1"/>
  <c r="O82" i="20"/>
  <c r="P82" i="20" s="1"/>
  <c r="N83" i="20"/>
  <c r="H16" i="17" l="1"/>
  <c r="G18" i="17"/>
  <c r="G28" i="17" s="1"/>
  <c r="G31" i="17" s="1"/>
  <c r="H15" i="17"/>
  <c r="G34" i="17"/>
  <c r="B84" i="20"/>
  <c r="C83" i="20"/>
  <c r="D83" i="20" s="1"/>
  <c r="N84" i="20"/>
  <c r="O83" i="20"/>
  <c r="P83" i="20" s="1"/>
  <c r="J84" i="20"/>
  <c r="K83" i="20"/>
  <c r="L83" i="20" s="1"/>
  <c r="F84" i="20"/>
  <c r="G83" i="20"/>
  <c r="H83" i="20" s="1"/>
  <c r="H25" i="17" l="1"/>
  <c r="H32" i="17" s="1"/>
  <c r="G30" i="17"/>
  <c r="H10" i="17"/>
  <c r="F85" i="20"/>
  <c r="G84" i="20"/>
  <c r="H84" i="20" s="1"/>
  <c r="K84" i="20"/>
  <c r="L84" i="20" s="1"/>
  <c r="J85" i="20"/>
  <c r="B85" i="20"/>
  <c r="C84" i="20"/>
  <c r="D84" i="20" s="1"/>
  <c r="N85" i="20"/>
  <c r="O84" i="20"/>
  <c r="P84" i="20" s="1"/>
  <c r="I15" i="17" l="1"/>
  <c r="H26" i="17"/>
  <c r="G85" i="20"/>
  <c r="H85" i="20" s="1"/>
  <c r="F86" i="20"/>
  <c r="G86" i="20" s="1"/>
  <c r="H86" i="20" s="1"/>
  <c r="N86" i="20"/>
  <c r="O86" i="20" s="1"/>
  <c r="P86" i="20" s="1"/>
  <c r="O85" i="20"/>
  <c r="P85" i="20" s="1"/>
  <c r="C85" i="20"/>
  <c r="D85" i="20" s="1"/>
  <c r="B86" i="20"/>
  <c r="C86" i="20" s="1"/>
  <c r="D86" i="20" s="1"/>
  <c r="K85" i="20"/>
  <c r="L85" i="20" s="1"/>
  <c r="J86" i="20"/>
  <c r="K86" i="20" s="1"/>
  <c r="L86" i="20" s="1"/>
  <c r="H18" i="17" l="1"/>
  <c r="H28" i="17" s="1"/>
  <c r="H31" i="17" s="1"/>
  <c r="H33" i="17"/>
  <c r="I16" i="17" l="1"/>
  <c r="I10" i="17" s="1"/>
  <c r="H34" i="17"/>
  <c r="I25" i="17"/>
  <c r="I26" i="17" s="1"/>
  <c r="H30" i="17"/>
  <c r="I33" i="17" l="1"/>
  <c r="J16" i="17" s="1"/>
  <c r="I18" i="17"/>
  <c r="I28" i="17" s="1"/>
  <c r="I31" i="17" s="1"/>
  <c r="I32" i="17"/>
  <c r="J15" i="17" s="1"/>
  <c r="J25" i="17" l="1"/>
  <c r="J26" i="17" s="1"/>
  <c r="J33" i="17" s="1"/>
  <c r="I30" i="17"/>
  <c r="J10" i="17"/>
  <c r="I34" i="17"/>
  <c r="K16" i="17" l="1"/>
  <c r="J32" i="17"/>
  <c r="K15" i="17" s="1"/>
  <c r="J18" i="17"/>
  <c r="J28" i="17" s="1"/>
  <c r="J31" i="17" s="1"/>
  <c r="K10" i="17" l="1"/>
  <c r="J34" i="17"/>
  <c r="K25" i="17"/>
  <c r="K32" i="17" s="1"/>
  <c r="J30" i="17"/>
  <c r="K26" i="17" l="1"/>
  <c r="K18" i="17" s="1"/>
  <c r="K28" i="17" s="1"/>
  <c r="K31" i="17" s="1"/>
  <c r="L25" i="17" s="1"/>
  <c r="L15" i="17"/>
  <c r="L32" i="17" l="1"/>
  <c r="M15" i="17" s="1"/>
  <c r="K33" i="17"/>
  <c r="K30" i="17" s="1"/>
  <c r="L26" i="17"/>
  <c r="L18" i="17" s="1"/>
  <c r="K34" i="17" l="1"/>
  <c r="L16" i="17"/>
  <c r="L10" i="17" s="1"/>
  <c r="L28" i="17" s="1"/>
  <c r="L31" i="17" s="1"/>
  <c r="M25" i="17" s="1"/>
  <c r="L33" i="17" l="1"/>
  <c r="M26" i="17"/>
  <c r="M18" i="17" s="1"/>
  <c r="M32" i="17"/>
  <c r="L34" i="17" l="1"/>
  <c r="M16" i="17"/>
  <c r="M10" i="17" s="1"/>
  <c r="M28" i="17" s="1"/>
  <c r="M31" i="17" s="1"/>
  <c r="L30" i="17"/>
  <c r="N15" i="17"/>
  <c r="N25" i="17" l="1"/>
  <c r="N26" i="17" s="1"/>
  <c r="N18" i="17" s="1"/>
  <c r="M33" i="17"/>
  <c r="N32" i="17" l="1"/>
  <c r="M34" i="17"/>
  <c r="N16" i="17"/>
  <c r="M30" i="17"/>
  <c r="O15" i="17"/>
  <c r="N10" i="17" l="1"/>
  <c r="N28" i="17" s="1"/>
  <c r="N31" i="17" s="1"/>
  <c r="N33" i="17"/>
  <c r="O16" i="17" l="1"/>
  <c r="O10" i="17" s="1"/>
  <c r="N34" i="17"/>
  <c r="O25" i="17"/>
  <c r="O26" i="17" s="1"/>
  <c r="N30" i="17"/>
  <c r="O33" i="17" l="1"/>
  <c r="P16" i="17" s="1"/>
  <c r="O18" i="17"/>
  <c r="O28" i="17" s="1"/>
  <c r="O31" i="17" s="1"/>
  <c r="O32" i="17"/>
  <c r="P15" i="17" l="1"/>
  <c r="O34" i="17"/>
  <c r="P25" i="17"/>
  <c r="O30" i="17"/>
  <c r="P26" i="17" l="1"/>
  <c r="P33" i="17" s="1"/>
  <c r="Q16" i="17" s="1"/>
  <c r="P10" i="17"/>
  <c r="P32" i="17"/>
  <c r="P18" i="17" l="1"/>
  <c r="P28" i="17" s="1"/>
  <c r="P31" i="17" s="1"/>
  <c r="Q15" i="17"/>
  <c r="Q10" i="17" s="1"/>
  <c r="P34" i="17"/>
  <c r="Q25" i="17" l="1"/>
  <c r="P30" i="17"/>
  <c r="Q26" i="17" l="1"/>
  <c r="Q33" i="17" s="1"/>
  <c r="R16" i="17" s="1"/>
  <c r="Q32" i="17"/>
  <c r="Q18" i="17" l="1"/>
  <c r="Q28" i="17" s="1"/>
  <c r="Q31" i="17" s="1"/>
  <c r="R25" i="17" s="1"/>
  <c r="R15" i="17"/>
  <c r="R10" i="17" s="1"/>
  <c r="Q34" i="17"/>
  <c r="Q30" i="17" l="1"/>
  <c r="R26" i="17"/>
  <c r="R33" i="17" s="1"/>
  <c r="S16" i="17" s="1"/>
  <c r="R32" i="17"/>
  <c r="S15" i="17" l="1"/>
  <c r="S10" i="17" s="1"/>
  <c r="R34" i="17"/>
  <c r="R18" i="17"/>
  <c r="R28" i="17" s="1"/>
  <c r="R31" i="17" s="1"/>
  <c r="R30" i="17" l="1"/>
  <c r="S25" i="17"/>
  <c r="S32" i="17" l="1"/>
  <c r="S26" i="17"/>
  <c r="S33" i="17" s="1"/>
  <c r="T16" i="17" s="1"/>
  <c r="T15" i="17" l="1"/>
  <c r="T10" i="17" s="1"/>
  <c r="S34" i="17"/>
  <c r="S18" i="17"/>
  <c r="S28" i="17" s="1"/>
  <c r="S31" i="17" s="1"/>
  <c r="S30" i="17" l="1"/>
  <c r="T25" i="17"/>
  <c r="T26" i="17" s="1"/>
  <c r="T33" i="17" s="1"/>
  <c r="U16" i="17" s="1"/>
  <c r="T32" i="17" l="1"/>
  <c r="U15" i="17" s="1"/>
  <c r="U10" i="17" s="1"/>
  <c r="T18" i="17"/>
  <c r="T28" i="17" s="1"/>
  <c r="T31" i="17" s="1"/>
  <c r="T34" i="17" l="1"/>
  <c r="U25" i="17"/>
  <c r="U26" i="17" s="1"/>
  <c r="U33" i="17" s="1"/>
  <c r="V16" i="17" s="1"/>
  <c r="T30" i="17"/>
  <c r="U18" i="17" l="1"/>
  <c r="U28" i="17" s="1"/>
  <c r="U31" i="17" s="1"/>
  <c r="U32" i="17"/>
  <c r="V15" i="17" l="1"/>
  <c r="U34" i="17"/>
  <c r="V25" i="17"/>
  <c r="V26" i="17" s="1"/>
  <c r="V33" i="17" s="1"/>
  <c r="W16" i="17" s="1"/>
  <c r="U30" i="17"/>
  <c r="V18" i="17" l="1"/>
  <c r="V32" i="17"/>
  <c r="V10" i="17"/>
  <c r="V28" i="17" l="1"/>
  <c r="V31" i="17" s="1"/>
  <c r="W15" i="17"/>
  <c r="W10" i="17" s="1"/>
  <c r="V34" i="17"/>
  <c r="W25" i="17" l="1"/>
  <c r="V30" i="17"/>
  <c r="W26" i="17" l="1"/>
  <c r="W33" i="17" s="1"/>
  <c r="X16" i="17" s="1"/>
  <c r="W32" i="17"/>
  <c r="W18" i="17" l="1"/>
  <c r="W28" i="17" s="1"/>
  <c r="W31" i="17" s="1"/>
  <c r="W30" i="17" s="1"/>
  <c r="X15" i="17"/>
  <c r="X10" i="17" s="1"/>
  <c r="W34" i="17"/>
  <c r="X25" i="17" l="1"/>
  <c r="X26" i="17" s="1"/>
  <c r="X33" i="17" s="1"/>
  <c r="Y16" i="17" s="1"/>
  <c r="X32" i="17" l="1"/>
  <c r="X18" i="17"/>
  <c r="X28" i="17" s="1"/>
  <c r="X31" i="17" s="1"/>
  <c r="Y25" i="17" s="1"/>
  <c r="X30" i="17" l="1"/>
  <c r="Y15" i="17"/>
  <c r="Y10" i="17" s="1"/>
  <c r="X34" i="17"/>
  <c r="Y26" i="17"/>
  <c r="Y33" i="17" s="1"/>
  <c r="Z16" i="17" s="1"/>
  <c r="Y32" i="17" l="1"/>
  <c r="Y34" i="17" s="1"/>
  <c r="Y18" i="17"/>
  <c r="Y28" i="17" s="1"/>
  <c r="Y31" i="17" s="1"/>
  <c r="Z15" i="17" l="1"/>
  <c r="Z10" i="17" s="1"/>
  <c r="Z25" i="17"/>
  <c r="Z26" i="17" s="1"/>
  <c r="Z33" i="17" s="1"/>
  <c r="AA16" i="17" s="1"/>
  <c r="Y30" i="17"/>
  <c r="Z32" i="17" l="1"/>
  <c r="AA15" i="17" s="1"/>
  <c r="AA10" i="17" s="1"/>
  <c r="Z18" i="17"/>
  <c r="Z28" i="17" s="1"/>
  <c r="Z31" i="17" s="1"/>
  <c r="Z34" i="17" l="1"/>
  <c r="AA25" i="17"/>
  <c r="AA26" i="17" s="1"/>
  <c r="AA33" i="17" s="1"/>
  <c r="AB16" i="17" s="1"/>
  <c r="Z30" i="17"/>
  <c r="AA18" i="17" l="1"/>
  <c r="AA28" i="17" s="1"/>
  <c r="AA31" i="17" s="1"/>
  <c r="AA32" i="17"/>
  <c r="AB15" i="17" l="1"/>
  <c r="AB10" i="17" s="1"/>
  <c r="AA34" i="17"/>
  <c r="AB25" i="17"/>
  <c r="AB26" i="17" s="1"/>
  <c r="AB33" i="17" s="1"/>
  <c r="AC16" i="17" s="1"/>
  <c r="AA30" i="17"/>
  <c r="AB18" i="17" l="1"/>
  <c r="AB28" i="17" s="1"/>
  <c r="AB31" i="17" s="1"/>
  <c r="AB32" i="17"/>
  <c r="AC15" i="17" l="1"/>
  <c r="AC10" i="17" s="1"/>
  <c r="AB34" i="17"/>
  <c r="AB30" i="17"/>
  <c r="AC25" i="17"/>
  <c r="AC26" i="17" s="1"/>
  <c r="AC33" i="17" s="1"/>
  <c r="AD16" i="17" s="1"/>
  <c r="AC18" i="17" l="1"/>
  <c r="AC28" i="17" s="1"/>
  <c r="AC31" i="17" s="1"/>
  <c r="AC32" i="17"/>
  <c r="AD15" i="17" l="1"/>
  <c r="AD10" i="17" s="1"/>
  <c r="AC34" i="17"/>
  <c r="AD25" i="17"/>
  <c r="AC30" i="17"/>
  <c r="AD26" i="17" l="1"/>
  <c r="AD33" i="17" s="1"/>
  <c r="AE16" i="17" s="1"/>
  <c r="AD32" i="17"/>
  <c r="AD18" i="17" l="1"/>
  <c r="AD28" i="17" s="1"/>
  <c r="AD31" i="17" s="1"/>
  <c r="AD30" i="17" s="1"/>
  <c r="AE15" i="17"/>
  <c r="AE10" i="17" s="1"/>
  <c r="AD34" i="17"/>
  <c r="AE25" i="17" l="1"/>
  <c r="AE32" i="17" s="1"/>
  <c r="AE26" i="17" l="1"/>
  <c r="AE33" i="17" s="1"/>
  <c r="AF16" i="17" s="1"/>
  <c r="AF15" i="17"/>
  <c r="AF10" i="17" l="1"/>
  <c r="AE34" i="17"/>
  <c r="AE18" i="17"/>
  <c r="AE28" i="17" s="1"/>
  <c r="AE31" i="17" s="1"/>
  <c r="AE30" i="17" l="1"/>
  <c r="AF25" i="17"/>
  <c r="AF32" i="17" l="1"/>
  <c r="AF26" i="17"/>
  <c r="AF33" i="17" s="1"/>
  <c r="AG16" i="17" s="1"/>
  <c r="AF34" i="17" l="1"/>
  <c r="AG15" i="17"/>
  <c r="AG10" i="17" s="1"/>
  <c r="AF18" i="17"/>
  <c r="AF28" i="17" s="1"/>
  <c r="AF31" i="17" s="1"/>
  <c r="AF30" i="17" l="1"/>
  <c r="AG25" i="17"/>
  <c r="AG26" i="17" l="1"/>
  <c r="AG33" i="17" s="1"/>
  <c r="AH16" i="17" s="1"/>
  <c r="AG32" i="17"/>
  <c r="AG18" i="17" l="1"/>
  <c r="AG28" i="17" s="1"/>
  <c r="AG31" i="17" s="1"/>
  <c r="AH25" i="17" s="1"/>
  <c r="AH26" i="17" s="1"/>
  <c r="AH33" i="17" s="1"/>
  <c r="AI16" i="17" s="1"/>
  <c r="AG34" i="17"/>
  <c r="AH15" i="17"/>
  <c r="AG30" i="17" l="1"/>
  <c r="AH18" i="17"/>
  <c r="AH10" i="17"/>
  <c r="AH32" i="17"/>
  <c r="AI15" i="17" l="1"/>
  <c r="AI10" i="17" s="1"/>
  <c r="AH34" i="17"/>
  <c r="AH28" i="17"/>
  <c r="AH31" i="17" s="1"/>
  <c r="AI25" i="17" l="1"/>
  <c r="AI32" i="17" s="1"/>
  <c r="AH30" i="17"/>
  <c r="AJ15" i="17" l="1"/>
  <c r="AI26" i="17"/>
  <c r="AI33" i="17" s="1"/>
  <c r="AJ16" i="17" s="1"/>
  <c r="AI18" i="17" l="1"/>
  <c r="AI28" i="17" s="1"/>
  <c r="AI31" i="17" s="1"/>
  <c r="AI30" i="17" s="1"/>
  <c r="AI34" i="17"/>
  <c r="AJ10" i="17"/>
  <c r="AJ25" i="17" l="1"/>
  <c r="AJ26" i="17" s="1"/>
  <c r="AJ33" i="17" s="1"/>
  <c r="AK16" i="17" s="1"/>
  <c r="AJ32" i="17" l="1"/>
  <c r="AJ34" i="17" s="1"/>
  <c r="AJ18" i="17"/>
  <c r="AJ28" i="17" s="1"/>
  <c r="AJ31" i="17" s="1"/>
  <c r="AK25" i="17" s="1"/>
  <c r="AK15" i="17" l="1"/>
  <c r="AK10" i="17" s="1"/>
  <c r="AJ30" i="17"/>
  <c r="AK26" i="17"/>
  <c r="AK33" i="17" s="1"/>
  <c r="AL16" i="17" s="1"/>
  <c r="AK32" i="17" l="1"/>
  <c r="AL15" i="17" s="1"/>
  <c r="AL10" i="17" s="1"/>
  <c r="AK18" i="17"/>
  <c r="AK28" i="17" s="1"/>
  <c r="AK31" i="17" s="1"/>
  <c r="AK34" i="17" l="1"/>
  <c r="AL25" i="17"/>
  <c r="AL32" i="17" s="1"/>
  <c r="AK30" i="17"/>
  <c r="AL26" i="17" l="1"/>
  <c r="AL33" i="17" s="1"/>
  <c r="AM16" i="17" s="1"/>
  <c r="AM15" i="17"/>
  <c r="AL18" i="17" l="1"/>
  <c r="AL28" i="17" s="1"/>
  <c r="AL31" i="17" s="1"/>
  <c r="AM25" i="17" s="1"/>
  <c r="AM26" i="17" s="1"/>
  <c r="AM33" i="17" s="1"/>
  <c r="AL34" i="17"/>
  <c r="AM10" i="17"/>
  <c r="AL30" i="17" l="1"/>
  <c r="AN16" i="17"/>
  <c r="AM32" i="17"/>
  <c r="AM18" i="17"/>
  <c r="AM28" i="17" s="1"/>
  <c r="AM31" i="17" s="1"/>
  <c r="AM30" i="17" l="1"/>
  <c r="AN25" i="17"/>
  <c r="AN15" i="17"/>
  <c r="AN10" i="17" s="1"/>
  <c r="AM34" i="17"/>
  <c r="AN26" i="17" l="1"/>
  <c r="AN33" i="17" s="1"/>
  <c r="AO16" i="17" s="1"/>
  <c r="AN32" i="17"/>
  <c r="AO15" i="17" l="1"/>
  <c r="AO10" i="17" s="1"/>
  <c r="AN34" i="17"/>
  <c r="AN18" i="17"/>
  <c r="AN28" i="17" s="1"/>
  <c r="AN31" i="17" s="1"/>
  <c r="AO25" i="17" l="1"/>
  <c r="AO32" i="17" s="1"/>
  <c r="AN30" i="17"/>
  <c r="AP15" i="17" l="1"/>
  <c r="AO26" i="17"/>
  <c r="AO33" i="17" s="1"/>
  <c r="AP16" i="17" s="1"/>
  <c r="AP10" i="17" l="1"/>
  <c r="AO18" i="17"/>
  <c r="AO28" i="17" s="1"/>
  <c r="AO31" i="17" s="1"/>
  <c r="AO34" i="17"/>
  <c r="AP25" i="17" l="1"/>
  <c r="AO30" i="17"/>
  <c r="AP26" i="17" l="1"/>
  <c r="AP33" i="17" s="1"/>
  <c r="AQ16" i="17" s="1"/>
  <c r="AP32" i="17"/>
  <c r="AP34" i="17" l="1"/>
  <c r="AQ15" i="17"/>
  <c r="AQ10" i="17" s="1"/>
  <c r="AP18" i="17"/>
  <c r="AP28" i="17" s="1"/>
  <c r="AP31" i="17" s="1"/>
  <c r="AQ25" i="17" l="1"/>
  <c r="AQ26" i="17" s="1"/>
  <c r="AQ33" i="17" s="1"/>
  <c r="AR16" i="17" s="1"/>
  <c r="AP30" i="17"/>
  <c r="AQ32" i="17" l="1"/>
  <c r="AQ18" i="17"/>
  <c r="AQ28" i="17" s="1"/>
  <c r="AQ31" i="17" s="1"/>
  <c r="BH15" i="17"/>
  <c r="AQ30" i="17" l="1"/>
  <c r="AR25" i="17"/>
  <c r="AR26" i="17" s="1"/>
  <c r="AR33" i="17" s="1"/>
  <c r="AS16" i="17" s="1"/>
  <c r="AR15" i="17"/>
  <c r="AR10" i="17" s="1"/>
  <c r="AQ34" i="17"/>
  <c r="BH25" i="17"/>
  <c r="BH26" i="17" s="1"/>
  <c r="BI16" i="17" s="1"/>
  <c r="BH10" i="17"/>
  <c r="AR18" i="17" l="1"/>
  <c r="AR28" i="17" s="1"/>
  <c r="AR31" i="17" s="1"/>
  <c r="AR32" i="17"/>
  <c r="BH18" i="17"/>
  <c r="BH34" i="17"/>
  <c r="BH28" i="17"/>
  <c r="BH31" i="17" s="1"/>
  <c r="BH30" i="17" s="1"/>
  <c r="BI15" i="17"/>
  <c r="BI10" i="17" s="1"/>
  <c r="AS15" i="17" l="1"/>
  <c r="AS10" i="17" s="1"/>
  <c r="AR34" i="17"/>
  <c r="AR30" i="17"/>
  <c r="AS25" i="17"/>
  <c r="BI25" i="17"/>
  <c r="BI26" i="17" s="1"/>
  <c r="AS32" i="17" l="1"/>
  <c r="AS26" i="17"/>
  <c r="AS33" i="17" s="1"/>
  <c r="AT16" i="17" s="1"/>
  <c r="BI34" i="17"/>
  <c r="BI18" i="17"/>
  <c r="BI28" i="17" s="1"/>
  <c r="BI31" i="17" s="1"/>
  <c r="BI30" i="17" s="1"/>
  <c r="BJ16" i="17"/>
  <c r="BJ15" i="17"/>
  <c r="AT15" i="17" l="1"/>
  <c r="AT10" i="17" s="1"/>
  <c r="AS34" i="17"/>
  <c r="AS18" i="17"/>
  <c r="AS28" i="17" s="1"/>
  <c r="AS31" i="17" s="1"/>
  <c r="BJ10" i="17"/>
  <c r="BJ25" i="17"/>
  <c r="AS30" i="17" l="1"/>
  <c r="AT25" i="17"/>
  <c r="AT26" i="17" s="1"/>
  <c r="AT33" i="17" s="1"/>
  <c r="AU16" i="17" s="1"/>
  <c r="BK15" i="17"/>
  <c r="BJ26" i="17"/>
  <c r="AT32" i="17" l="1"/>
  <c r="AT18" i="17"/>
  <c r="AT28" i="17" s="1"/>
  <c r="AT31" i="17" s="1"/>
  <c r="BJ34" i="17"/>
  <c r="BK16" i="17"/>
  <c r="BK10" i="17" s="1"/>
  <c r="BJ18" i="17"/>
  <c r="BJ28" i="17" s="1"/>
  <c r="AT30" i="17" l="1"/>
  <c r="AU25" i="17"/>
  <c r="AU26" i="17" s="1"/>
  <c r="AU33" i="17" s="1"/>
  <c r="AV16" i="17" s="1"/>
  <c r="AU15" i="17"/>
  <c r="AU10" i="17" s="1"/>
  <c r="AT34" i="17"/>
  <c r="BJ31" i="17"/>
  <c r="AU18" i="17" l="1"/>
  <c r="AU28" i="17" s="1"/>
  <c r="AU31" i="17" s="1"/>
  <c r="AU32" i="17"/>
  <c r="BJ30" i="17"/>
  <c r="BK25" i="17"/>
  <c r="BK26" i="17" s="1"/>
  <c r="AU34" i="17" l="1"/>
  <c r="AV15" i="17"/>
  <c r="AV10" i="17" s="1"/>
  <c r="AV25" i="17"/>
  <c r="AU30" i="17"/>
  <c r="BL16" i="17"/>
  <c r="BK18" i="17"/>
  <c r="BK28" i="17" s="1"/>
  <c r="BK31" i="17" s="1"/>
  <c r="AV26" i="17" l="1"/>
  <c r="AV33" i="17" s="1"/>
  <c r="AW16" i="17" s="1"/>
  <c r="AV32" i="17"/>
  <c r="BK34" i="17"/>
  <c r="BL15" i="17"/>
  <c r="BL10" i="17" s="1"/>
  <c r="BK30" i="17"/>
  <c r="BL25" i="17"/>
  <c r="AW15" i="17" l="1"/>
  <c r="AW10" i="17" s="1"/>
  <c r="AV34" i="17"/>
  <c r="AV18" i="17"/>
  <c r="AV28" i="17" s="1"/>
  <c r="AV31" i="17" s="1"/>
  <c r="BL26" i="17"/>
  <c r="AW25" i="17" l="1"/>
  <c r="AW32" i="17" s="1"/>
  <c r="AV30" i="17"/>
  <c r="BM16" i="17"/>
  <c r="BL18" i="17"/>
  <c r="BL28" i="17" s="1"/>
  <c r="BL31" i="17" s="1"/>
  <c r="BL34" i="17"/>
  <c r="BM15" i="17"/>
  <c r="AX15" i="17" l="1"/>
  <c r="AW26" i="17"/>
  <c r="AW33" i="17" s="1"/>
  <c r="AX16" i="17" s="1"/>
  <c r="BM10" i="17"/>
  <c r="BL30" i="17"/>
  <c r="BM25" i="17"/>
  <c r="AW18" i="17" l="1"/>
  <c r="AW28" i="17" s="1"/>
  <c r="AW31" i="17" s="1"/>
  <c r="AW34" i="17"/>
  <c r="AX10" i="17"/>
  <c r="BN15" i="17"/>
  <c r="BM26" i="17"/>
  <c r="BM34" i="17" s="1"/>
  <c r="AX25" i="17" l="1"/>
  <c r="AW30" i="17"/>
  <c r="BN16" i="17"/>
  <c r="BN10" i="17" s="1"/>
  <c r="BM18" i="17"/>
  <c r="BM28" i="17" s="1"/>
  <c r="BM31" i="17" s="1"/>
  <c r="AX26" i="17" l="1"/>
  <c r="AX33" i="17" s="1"/>
  <c r="AY16" i="17" s="1"/>
  <c r="AX32" i="17"/>
  <c r="BM30" i="17"/>
  <c r="BN25" i="17"/>
  <c r="BN26" i="17" s="1"/>
  <c r="AY15" i="17" l="1"/>
  <c r="AY10" i="17" s="1"/>
  <c r="AX34" i="17"/>
  <c r="AX18" i="17"/>
  <c r="AX28" i="17" s="1"/>
  <c r="AX31" i="17" s="1"/>
  <c r="BO16" i="17"/>
  <c r="BN18" i="17"/>
  <c r="BN28" i="17" s="1"/>
  <c r="BN31" i="17" s="1"/>
  <c r="AX30" i="17" l="1"/>
  <c r="AY25" i="17"/>
  <c r="AY32" i="17" s="1"/>
  <c r="BN34" i="17"/>
  <c r="BO15" i="17"/>
  <c r="BO10" i="17" s="1"/>
  <c r="BN30" i="17"/>
  <c r="BO25" i="17"/>
  <c r="BO26" i="17" s="1"/>
  <c r="AZ15" i="17" l="1"/>
  <c r="AY26" i="17"/>
  <c r="AY33" i="17" s="1"/>
  <c r="AZ16" i="17" s="1"/>
  <c r="BP16" i="17"/>
  <c r="BO18" i="17"/>
  <c r="BO28" i="17" s="1"/>
  <c r="BO31" i="17" s="1"/>
  <c r="AY18" i="17" l="1"/>
  <c r="AY28" i="17" s="1"/>
  <c r="AY31" i="17" s="1"/>
  <c r="AZ10" i="17"/>
  <c r="AY34" i="17"/>
  <c r="BO30" i="17"/>
  <c r="BP25" i="17"/>
  <c r="BO34" i="17"/>
  <c r="BP15" i="17"/>
  <c r="BP10" i="17" s="1"/>
  <c r="AY30" i="17" l="1"/>
  <c r="AZ25" i="17"/>
  <c r="BP34" i="17"/>
  <c r="BQ15" i="17"/>
  <c r="BP26" i="17"/>
  <c r="AZ26" i="17" l="1"/>
  <c r="AZ33" i="17" s="1"/>
  <c r="BA16" i="17" s="1"/>
  <c r="AZ32" i="17"/>
  <c r="BQ16" i="17"/>
  <c r="BQ10" i="17" s="1"/>
  <c r="BP18" i="17"/>
  <c r="BP28" i="17" s="1"/>
  <c r="BP31" i="17" s="1"/>
  <c r="AZ34" i="17" l="1"/>
  <c r="BA15" i="17"/>
  <c r="BA10" i="17" s="1"/>
  <c r="AZ18" i="17"/>
  <c r="AZ28" i="17" s="1"/>
  <c r="AZ31" i="17" s="1"/>
  <c r="BP30" i="17"/>
  <c r="BQ25" i="17"/>
  <c r="BQ26" i="17" s="1"/>
  <c r="BA25" i="17" l="1"/>
  <c r="BA32" i="17" s="1"/>
  <c r="AZ30" i="17"/>
  <c r="BR16" i="17"/>
  <c r="BQ18" i="17"/>
  <c r="BQ28" i="17" s="1"/>
  <c r="BQ31" i="17" s="1"/>
  <c r="BB15" i="17" l="1"/>
  <c r="BA26" i="17"/>
  <c r="BA33" i="17" s="1"/>
  <c r="BB16" i="17" s="1"/>
  <c r="BQ34" i="17"/>
  <c r="BR15" i="17"/>
  <c r="BR10" i="17" s="1"/>
  <c r="BQ30" i="17"/>
  <c r="BR25" i="17"/>
  <c r="BR26" i="17"/>
  <c r="BB10" i="17" l="1"/>
  <c r="BA18" i="17"/>
  <c r="BA28" i="17" s="1"/>
  <c r="BA31" i="17" s="1"/>
  <c r="BA34" i="17"/>
  <c r="BS16" i="17"/>
  <c r="BR18" i="17"/>
  <c r="BR28" i="17"/>
  <c r="BR31" i="17" s="1"/>
  <c r="BA30" i="17" l="1"/>
  <c r="BB25" i="17"/>
  <c r="BR34" i="17"/>
  <c r="BS15" i="17"/>
  <c r="BS10" i="17" s="1"/>
  <c r="BR30" i="17"/>
  <c r="BS25" i="17"/>
  <c r="BS26" i="17"/>
  <c r="BB32" i="17" l="1"/>
  <c r="BB26" i="17"/>
  <c r="BB33" i="17" s="1"/>
  <c r="BC16" i="17" s="1"/>
  <c r="BH16" i="17"/>
  <c r="BT16" i="17"/>
  <c r="BS18" i="17"/>
  <c r="BS28" i="17"/>
  <c r="BS31" i="17" s="1"/>
  <c r="BC15" i="17" l="1"/>
  <c r="BC10" i="17" s="1"/>
  <c r="BB34" i="17"/>
  <c r="BB18" i="17"/>
  <c r="BB28" i="17" s="1"/>
  <c r="BB31" i="17" s="1"/>
  <c r="BS34" i="17"/>
  <c r="BT15" i="17"/>
  <c r="BT10" i="17" s="1"/>
  <c r="BS30" i="17"/>
  <c r="BT25" i="17"/>
  <c r="BC25" i="17" l="1"/>
  <c r="BC32" i="17" s="1"/>
  <c r="BB30" i="17"/>
  <c r="BT26" i="17"/>
  <c r="BD15" i="17" l="1"/>
  <c r="BC26" i="17"/>
  <c r="BC33" i="17" s="1"/>
  <c r="BD16" i="17" s="1"/>
  <c r="BT34" i="17"/>
  <c r="BT18" i="17"/>
  <c r="BT28" i="17" s="1"/>
  <c r="BT31" i="17" s="1"/>
  <c r="BT30" i="17" s="1"/>
  <c r="BC18" i="17" l="1"/>
  <c r="BC28" i="17" s="1"/>
  <c r="BC31" i="17" s="1"/>
  <c r="BC34" i="17"/>
  <c r="BD10" i="17"/>
  <c r="BD25" i="17" l="1"/>
  <c r="BD26" i="17" s="1"/>
  <c r="BD33" i="17" s="1"/>
  <c r="BE16" i="17" s="1"/>
  <c r="BC30" i="17"/>
  <c r="BD18" i="17" l="1"/>
  <c r="BD28" i="17" s="1"/>
  <c r="BD31" i="17" s="1"/>
  <c r="BD32" i="17"/>
  <c r="BD34" i="17" l="1"/>
  <c r="BE15" i="17"/>
  <c r="BE10" i="17" s="1"/>
  <c r="BD30" i="17"/>
  <c r="BE25" i="17"/>
  <c r="BE32" i="17" l="1"/>
  <c r="BE26" i="17"/>
  <c r="BE33" i="17" s="1"/>
  <c r="BF16" i="17" s="1"/>
  <c r="BE18" i="17" l="1"/>
  <c r="BE28" i="17" s="1"/>
  <c r="BE31" i="17" s="1"/>
  <c r="BE34" i="17"/>
  <c r="BF15" i="17"/>
  <c r="BF10" i="17" s="1"/>
  <c r="BF25" i="17" l="1"/>
  <c r="BE30" i="17"/>
  <c r="BF26" i="17" l="1"/>
  <c r="BF33" i="17" s="1"/>
  <c r="BF32" i="17"/>
  <c r="BF34" i="17" l="1"/>
  <c r="BG15" i="17"/>
  <c r="BF18" i="17"/>
  <c r="BF28" i="17" s="1"/>
  <c r="BF31" i="17" s="1"/>
  <c r="BG16" i="17"/>
  <c r="BG25" i="17" l="1"/>
  <c r="BF30" i="17"/>
  <c r="BG10" i="17"/>
  <c r="BG26" i="17" l="1"/>
  <c r="BG33" i="17" s="1"/>
  <c r="BG32" i="17"/>
  <c r="BG18" i="17" l="1"/>
  <c r="BG28" i="17" s="1"/>
  <c r="BG31" i="17" s="1"/>
  <c r="BG30" i="17" s="1"/>
  <c r="BG3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sachi_000</author>
    <author>ss</author>
    <author>suenaga</author>
    <author>Suenaga Sachio</author>
    <author>kyowa1703A</author>
  </authors>
  <commentList>
    <comment ref="H12" authorId="0" shapeId="0" xr:uid="{00000000-0006-0000-0100-000001000000}">
      <text>
        <r>
          <rPr>
            <sz val="9"/>
            <color indexed="81"/>
            <rFont val="ＭＳ Ｐゴシック"/>
            <family val="3"/>
            <charset val="128"/>
          </rPr>
          <t>前年末時点の数字を入力ください。</t>
        </r>
      </text>
    </comment>
    <comment ref="N12" authorId="1" shapeId="0" xr:uid="{1B7A1862-F4F8-4445-A5A5-54CABC2EB72A}">
      <text>
        <r>
          <rPr>
            <sz val="9"/>
            <color indexed="81"/>
            <rFont val="MS P ゴシック"/>
            <family val="3"/>
            <charset val="128"/>
          </rPr>
          <t>例：
世帯主18歳で90歳まで対応可
世帯主28歳で100歳まで対応可</t>
        </r>
      </text>
    </comment>
    <comment ref="B16" authorId="0" shapeId="0" xr:uid="{00000000-0006-0000-0100-000002000000}">
      <text>
        <r>
          <rPr>
            <sz val="9"/>
            <color indexed="81"/>
            <rFont val="ＭＳ Ｐゴシック"/>
            <family val="3"/>
            <charset val="128"/>
          </rPr>
          <t>〇家族１は１８歳以上に対応しています。
〇このツールでは家族６名まで入力可能です。</t>
        </r>
      </text>
    </comment>
    <comment ref="O18" authorId="0" shapeId="0" xr:uid="{00000000-0006-0000-0100-000003000000}">
      <text>
        <r>
          <rPr>
            <sz val="9"/>
            <color indexed="81"/>
            <rFont val="ＭＳ Ｐゴシック"/>
            <family val="3"/>
            <charset val="128"/>
          </rPr>
          <t>開始年の年末時点の年齢が表示されます。</t>
        </r>
      </text>
    </comment>
    <comment ref="B29" authorId="0" shapeId="0" xr:uid="{00000000-0006-0000-0100-000004000000}">
      <text>
        <r>
          <rPr>
            <sz val="9"/>
            <color indexed="81"/>
            <rFont val="ＭＳ Ｐゴシック"/>
            <family val="3"/>
            <charset val="128"/>
          </rPr>
          <t>下記入力後、CF表の収入欄と見比べて、必要があれば金額や上昇率を調整してください。</t>
        </r>
      </text>
    </comment>
    <comment ref="F33" authorId="2" shapeId="0" xr:uid="{D109FE66-E057-4086-A764-64D01D51AFA2}">
      <text>
        <r>
          <rPr>
            <sz val="9"/>
            <color indexed="81"/>
            <rFont val="MS P ゴシック"/>
            <family val="3"/>
            <charset val="128"/>
          </rPr>
          <t>・収入は可処分所得を入力ください。
・DCや生命保険料の給与天引きがある場合、DCや生命保険料も含めて入力します。
・DCは5.投資資産へ入力ください。
・生命保険料は4-4.保険料へ入力ください。</t>
        </r>
      </text>
    </comment>
    <comment ref="B63" authorId="3" shapeId="0" xr:uid="{00000000-0006-0000-0100-000005000000}">
      <text>
        <r>
          <rPr>
            <sz val="9"/>
            <color indexed="81"/>
            <rFont val="ＭＳ Ｐゴシック"/>
            <family val="3"/>
            <charset val="128"/>
          </rPr>
          <t>親からの住宅資金援助
不動産の売却　
　　　　　　など</t>
        </r>
      </text>
    </comment>
    <comment ref="J69" authorId="1" shapeId="0" xr:uid="{00000000-0006-0000-0100-000006000000}">
      <text>
        <r>
          <rPr>
            <sz val="9"/>
            <color indexed="81"/>
            <rFont val="MS P ゴシック"/>
            <family val="3"/>
            <charset val="128"/>
          </rPr>
          <t>入力例
誤）
2030年から2035年まで60万円
2040年から2049年まで80万円
↓
正）
2030年から2035年まで60万円
2036年から2039年まで0万円
2040年から2049年まで80万円</t>
        </r>
      </text>
    </comment>
    <comment ref="J77" authorId="1" shapeId="0" xr:uid="{00000000-0006-0000-0100-000007000000}">
      <text>
        <r>
          <rPr>
            <sz val="9"/>
            <color indexed="81"/>
            <rFont val="MS P ゴシック"/>
            <family val="3"/>
            <charset val="128"/>
          </rPr>
          <t>入力例
誤）
2030年から2035年まで60万円
2040年から2049年まで80万円
↓
正）
2030年から2035年まで60万円
2036年から2039年まで0万円
2040年から2049年まで80万円</t>
        </r>
      </text>
    </comment>
    <comment ref="A104" authorId="1" shapeId="0" xr:uid="{ADA5E373-66F2-4574-A0FE-D71DF982E481}">
      <text>
        <r>
          <rPr>
            <sz val="9"/>
            <color indexed="81"/>
            <rFont val="MS P ゴシック"/>
            <family val="3"/>
            <charset val="128"/>
          </rPr>
          <t>←の「＋」ボタンで退職金・年金等の詳細を編集できる表が展開します。</t>
        </r>
      </text>
    </comment>
    <comment ref="B106" authorId="0" shapeId="0" xr:uid="{00000000-0006-0000-0100-000008000000}">
      <text>
        <r>
          <rPr>
            <sz val="9"/>
            <color indexed="81"/>
            <rFont val="ＭＳ Ｐゴシック"/>
            <family val="3"/>
            <charset val="128"/>
          </rPr>
          <t>「基本生活費」は以下以外のすべての経常的な支出。
・住宅費
・子供の教育費
・保険料
・自動車関連費
・その他（趣味、子供の結婚資金援助など）
Q．2年に1回の海外旅行などはどのように入力しますか？
A．年間平均にならして入力ください。「基本生活費」と切り分けて考えたい場合は4-6.「その他」の項目に入力しても結構です。</t>
        </r>
      </text>
    </comment>
    <comment ref="AB116" authorId="0" shapeId="0" xr:uid="{00000000-0006-0000-0100-000009000000}">
      <text>
        <r>
          <rPr>
            <sz val="9"/>
            <color indexed="81"/>
            <rFont val="ＭＳ Ｐゴシック"/>
            <family val="3"/>
            <charset val="128"/>
          </rPr>
          <t>第二金利がない場合、入力セルはブランク</t>
        </r>
      </text>
    </comment>
    <comment ref="AF116" authorId="0" shapeId="0" xr:uid="{00000000-0006-0000-0100-00000A000000}">
      <text>
        <r>
          <rPr>
            <sz val="9"/>
            <color indexed="81"/>
            <rFont val="ＭＳ Ｐゴシック"/>
            <family val="3"/>
            <charset val="128"/>
          </rPr>
          <t>第三金利がない場合、入力セルはブランク</t>
        </r>
      </text>
    </comment>
    <comment ref="A136" authorId="1" shapeId="0" xr:uid="{8269434E-C25C-4A2A-AC94-D81D7C00EAE5}">
      <text>
        <r>
          <rPr>
            <sz val="9"/>
            <color indexed="81"/>
            <rFont val="MS P ゴシック"/>
            <family val="3"/>
            <charset val="128"/>
          </rPr>
          <t>←の「＋」ボタンで住宅費の詳細を編集できる表が展開します。</t>
        </r>
      </text>
    </comment>
    <comment ref="B136" authorId="0" shapeId="0" xr:uid="{00000000-0006-0000-0100-00000B000000}">
      <text>
        <r>
          <rPr>
            <sz val="9"/>
            <color indexed="81"/>
            <rFont val="ＭＳ Ｐゴシック"/>
            <family val="3"/>
            <charset val="128"/>
          </rPr>
          <t>子供４人まで入力可能です。</t>
        </r>
      </text>
    </comment>
    <comment ref="F137" authorId="4" shapeId="0" xr:uid="{00000000-0006-0000-0100-00000C000000}">
      <text>
        <r>
          <rPr>
            <sz val="9"/>
            <color indexed="81"/>
            <rFont val="MS P ゴシック"/>
            <family val="3"/>
            <charset val="128"/>
          </rPr>
          <t xml:space="preserve">1）生年月日を入力して
</t>
        </r>
      </text>
    </comment>
    <comment ref="B138" authorId="4" shapeId="0" xr:uid="{00000000-0006-0000-0100-00000D000000}">
      <text>
        <r>
          <rPr>
            <sz val="9"/>
            <color indexed="81"/>
            <rFont val="MS P ゴシック"/>
            <family val="3"/>
            <charset val="128"/>
          </rPr>
          <t>2）ﾌﾟﾙﾀﾞｳﾝから選ぶと</t>
        </r>
      </text>
    </comment>
    <comment ref="L138" authorId="4" shapeId="0" xr:uid="{00000000-0006-0000-0100-00000E000000}">
      <text>
        <r>
          <rPr>
            <sz val="9"/>
            <color indexed="81"/>
            <rFont val="MS P ゴシック"/>
            <family val="3"/>
            <charset val="128"/>
          </rPr>
          <t xml:space="preserve">3）一般的な金額が反映されます
</t>
        </r>
      </text>
    </comment>
    <comment ref="A183" authorId="1" shapeId="0" xr:uid="{5A881856-E148-43DA-B094-4431BF799C6B}">
      <text>
        <r>
          <rPr>
            <sz val="9"/>
            <color indexed="81"/>
            <rFont val="MS P ゴシック"/>
            <family val="3"/>
            <charset val="128"/>
          </rPr>
          <t>←の「＋」ボタンで教育費の詳細を編集できる表が展開します。</t>
        </r>
      </text>
    </comment>
    <comment ref="B194" authorId="0" shapeId="0" xr:uid="{00000000-0006-0000-0100-00000F000000}">
      <text>
        <r>
          <rPr>
            <sz val="9"/>
            <color indexed="81"/>
            <rFont val="ＭＳ Ｐゴシック"/>
            <family val="3"/>
            <charset val="128"/>
          </rPr>
          <t>年間維持費はここに入力してもいいし、お好みで「基本生活費」に含めてもOKですが、車を持つかどうか検討する場合は、自動車関連費がある場合とない場合を比較するため、ここに入力すると比較しやすいです。</t>
        </r>
      </text>
    </comment>
    <comment ref="A228" authorId="1" shapeId="0" xr:uid="{88A67A9E-A9B6-4A39-832D-D3E4067C2AB5}">
      <text>
        <r>
          <rPr>
            <sz val="9"/>
            <color indexed="81"/>
            <rFont val="MS P ゴシック"/>
            <family val="3"/>
            <charset val="128"/>
          </rPr>
          <t>←の「＋」ボタンで自動車関連費の詳細を編集できる表が展開します。</t>
        </r>
      </text>
    </comment>
    <comment ref="F231" authorId="1" shapeId="0" xr:uid="{00000000-0006-0000-0100-000010000000}">
      <text>
        <r>
          <rPr>
            <sz val="9"/>
            <color indexed="81"/>
            <rFont val="MS P ゴシック"/>
            <family val="3"/>
            <charset val="128"/>
          </rPr>
          <t>入力ルールの例
誤）
2023年から30万円（趣味）
2023年から20万円（旅行）
↓
正）
2023年から50万円（趣味、旅行）</t>
        </r>
      </text>
    </comment>
    <comment ref="A252" authorId="1" shapeId="0" xr:uid="{8B603C05-AE44-4A0E-B08F-2940D9155B71}">
      <text>
        <r>
          <rPr>
            <sz val="9"/>
            <color indexed="81"/>
            <rFont val="MS P ゴシック"/>
            <family val="3"/>
            <charset val="128"/>
          </rPr>
          <t>←の「＋」ボタンでその他支出の詳細を編集できる表が展開します。</t>
        </r>
      </text>
    </comment>
    <comment ref="L257" authorId="1" shapeId="0" xr:uid="{04A82F24-6F9C-40E2-AEC4-066F16018474}">
      <text>
        <r>
          <rPr>
            <sz val="9"/>
            <color indexed="81"/>
            <rFont val="MS P ゴシック"/>
            <family val="3"/>
            <charset val="128"/>
          </rPr>
          <t>益金に対する税率。
■iDeCoやNISAの場合は0％でOK
■投信や個別株などの場合は20％</t>
        </r>
      </text>
    </comment>
    <comment ref="B258" authorId="1" shapeId="0" xr:uid="{00000000-0006-0000-0100-000011000000}">
      <text>
        <r>
          <rPr>
            <sz val="9"/>
            <color indexed="81"/>
            <rFont val="MS P ゴシック"/>
            <family val="3"/>
            <charset val="128"/>
          </rPr>
          <t>入力方法
誤りの例）
2022年から2030年まで20万円
2022年から2050年まで30万円
↓
正しい例）
2022年から2030年まで50万円
2031年から2050年まで30万円</t>
        </r>
      </text>
    </comment>
    <comment ref="L258" authorId="1" shapeId="0" xr:uid="{00000000-0006-0000-0100-000012000000}">
      <text>
        <r>
          <rPr>
            <sz val="9"/>
            <color indexed="81"/>
            <rFont val="MS P ゴシック"/>
            <family val="3"/>
            <charset val="128"/>
          </rPr>
          <t>前年の普通預金等が不足する場合はCF表に"0"と反映されます。</t>
        </r>
      </text>
    </comment>
    <comment ref="L272" authorId="1" shapeId="0" xr:uid="{D24B07FA-C9C8-4101-89F6-7EFF27F63DC0}">
      <text>
        <r>
          <rPr>
            <sz val="9"/>
            <color indexed="81"/>
            <rFont val="MS P ゴシック"/>
            <family val="3"/>
            <charset val="128"/>
          </rPr>
          <t>益金に対する税率。
■iDeCoやNISAの場合は0％でOK
■投信や個別株などの場合は20％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SS186-088</author>
  </authors>
  <commentList>
    <comment ref="B49" authorId="0" shapeId="0" xr:uid="{D3E46FBB-834B-4C78-B967-6F168B3B6A5B}">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ss</author>
    <author>suenaga</author>
    <author>SS186-088</author>
  </authors>
  <commentList>
    <comment ref="L16" authorId="0" shapeId="0" xr:uid="{041474EC-D6D1-4270-AEBB-2312722BF8C1}">
      <text>
        <r>
          <rPr>
            <sz val="9"/>
            <color indexed="81"/>
            <rFont val="MS P ゴシック"/>
            <family val="3"/>
            <charset val="128"/>
          </rPr>
          <t xml:space="preserve">車税
</t>
        </r>
      </text>
    </comment>
    <comment ref="N16" authorId="0" shapeId="0" xr:uid="{94B80634-00E2-4912-857C-65EA63A81B9E}">
      <text>
        <r>
          <rPr>
            <sz val="9"/>
            <color indexed="81"/>
            <rFont val="MS P ゴシック"/>
            <family val="3"/>
            <charset val="128"/>
          </rPr>
          <t xml:space="preserve">車保険
</t>
        </r>
      </text>
    </comment>
    <comment ref="H55" authorId="1" shapeId="0" xr:uid="{093FD027-6418-421D-BCE5-3D5B7F74E7EF}">
      <text>
        <r>
          <rPr>
            <sz val="9"/>
            <color indexed="81"/>
            <rFont val="ＭＳ Ｐゴシック"/>
            <family val="3"/>
            <charset val="128"/>
          </rPr>
          <t>定期代含む</t>
        </r>
      </text>
    </comment>
    <comment ref="N55" authorId="1" shapeId="0" xr:uid="{D430AC6E-BBC1-49F1-991A-86FEED75F1ED}">
      <text>
        <r>
          <rPr>
            <sz val="9"/>
            <color indexed="81"/>
            <rFont val="ＭＳ Ｐゴシック"/>
            <family val="3"/>
            <charset val="128"/>
          </rPr>
          <t>定期代含む</t>
        </r>
      </text>
    </comment>
    <comment ref="Q67" authorId="0" shapeId="0" xr:uid="{469B293D-DF73-48EF-8EFE-DB65A6C2471C}">
      <text>
        <r>
          <rPr>
            <sz val="9"/>
            <color indexed="81"/>
            <rFont val="MS P ゴシック"/>
            <family val="3"/>
            <charset val="128"/>
          </rPr>
          <t>202X年は
XXX万円
以上維持
など</t>
        </r>
      </text>
    </comment>
    <comment ref="B80" authorId="2" shapeId="0" xr:uid="{FA62C779-12D0-40A5-9542-38F2720AD1C0}">
      <text>
        <r>
          <rPr>
            <sz val="9"/>
            <color indexed="81"/>
            <rFont val="MS P ゴシック"/>
            <family val="3"/>
            <charset val="128"/>
          </rPr>
          <t>0にならない場合は収入か支出の入力に誤りあり</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ss</author>
  </authors>
  <commentList>
    <comment ref="B27" authorId="0" shapeId="0" xr:uid="{3C7FC539-A4D8-492E-BE85-F6BED50E6762}">
      <text>
        <r>
          <rPr>
            <sz val="9"/>
            <color indexed="81"/>
            <rFont val="MS P ゴシック"/>
            <family val="3"/>
            <charset val="128"/>
          </rPr>
          <t>ライフプラン作成依頼時は個人情報保護の観点から入力しないでください。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ss</author>
  </authors>
  <commentList>
    <comment ref="H8" authorId="0" shapeId="0" xr:uid="{00000000-0006-0000-0500-000001000000}">
      <text>
        <r>
          <rPr>
            <sz val="9"/>
            <color indexed="81"/>
            <rFont val="MS P ゴシック"/>
            <family val="3"/>
            <charset val="128"/>
          </rPr>
          <t>合計100％になるよう入力ください。</t>
        </r>
      </text>
    </comment>
    <comment ref="I10" authorId="0" shapeId="0" xr:uid="{00000000-0006-0000-0500-000002000000}">
      <text>
        <r>
          <rPr>
            <sz val="9"/>
            <color indexed="81"/>
            <rFont val="MS P ゴシック"/>
            <family val="3"/>
            <charset val="128"/>
          </rPr>
          <t>年間に投資する金額を入力してみてください。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suenaga</author>
  </authors>
  <commentList>
    <comment ref="C9" authorId="0" shapeId="0" xr:uid="{00000000-0006-0000-0600-000001000000}">
      <text>
        <r>
          <rPr>
            <sz val="9"/>
            <color indexed="81"/>
            <rFont val="MS P ゴシック"/>
            <family val="3"/>
            <charset val="128"/>
          </rPr>
          <t xml:space="preserve">・被扶養者の年齢は当年12/31時点。
・ダブルカウントしない。
</t>
        </r>
      </text>
    </comment>
    <comment ref="C19" authorId="0" shapeId="0" xr:uid="{00000000-0006-0000-0600-000002000000}">
      <text>
        <r>
          <rPr>
            <sz val="9"/>
            <color indexed="81"/>
            <rFont val="MS P ゴシック"/>
            <family val="3"/>
            <charset val="128"/>
          </rPr>
          <t>0～12万円
必要に応じて変更ください。</t>
        </r>
      </text>
    </comment>
    <comment ref="C24" authorId="0" shapeId="0" xr:uid="{00000000-0006-0000-0600-000003000000}">
      <text>
        <r>
          <rPr>
            <sz val="9"/>
            <color indexed="81"/>
            <rFont val="MS P ゴシック"/>
            <family val="3"/>
            <charset val="128"/>
          </rPr>
          <t>年収に応じた節税限度額を上限に入力ください。</t>
        </r>
      </text>
    </comment>
  </commentList>
</comments>
</file>

<file path=xl/sharedStrings.xml><?xml version="1.0" encoding="utf-8"?>
<sst xmlns="http://schemas.openxmlformats.org/spreadsheetml/2006/main" count="1768" uniqueCount="818">
  <si>
    <t>■家族構成</t>
    <rPh sb="1" eb="3">
      <t>カゾク</t>
    </rPh>
    <rPh sb="3" eb="5">
      <t>コウセイ</t>
    </rPh>
    <phoneticPr fontId="5"/>
  </si>
  <si>
    <t>上昇率</t>
    <rPh sb="0" eb="2">
      <t>ジョウショウ</t>
    </rPh>
    <rPh sb="2" eb="3">
      <t>リツ</t>
    </rPh>
    <phoneticPr fontId="5"/>
  </si>
  <si>
    <t>■収入計</t>
    <rPh sb="1" eb="3">
      <t>シュウニュウ</t>
    </rPh>
    <rPh sb="3" eb="4">
      <t>ケイ</t>
    </rPh>
    <phoneticPr fontId="5"/>
  </si>
  <si>
    <t>■支出計</t>
    <rPh sb="1" eb="3">
      <t>シシュツ</t>
    </rPh>
    <rPh sb="3" eb="4">
      <t>ケイ</t>
    </rPh>
    <phoneticPr fontId="5"/>
  </si>
  <si>
    <t>保険料</t>
    <rPh sb="0" eb="3">
      <t>ホケンリョウ</t>
    </rPh>
    <phoneticPr fontId="5"/>
  </si>
  <si>
    <t>住宅費</t>
    <rPh sb="0" eb="2">
      <t>ジュウタク</t>
    </rPh>
    <rPh sb="2" eb="3">
      <t>ヒ</t>
    </rPh>
    <phoneticPr fontId="5"/>
  </si>
  <si>
    <t>車</t>
    <rPh sb="0" eb="1">
      <t>クルマ</t>
    </rPh>
    <phoneticPr fontId="5"/>
  </si>
  <si>
    <t>■年末金融資産残高合計</t>
    <rPh sb="1" eb="3">
      <t>ネンマツ</t>
    </rPh>
    <rPh sb="3" eb="5">
      <t>キンユウ</t>
    </rPh>
    <rPh sb="5" eb="7">
      <t>シサン</t>
    </rPh>
    <rPh sb="7" eb="9">
      <t>ザンダカ</t>
    </rPh>
    <rPh sb="9" eb="11">
      <t>ゴウケイ</t>
    </rPh>
    <phoneticPr fontId="5"/>
  </si>
  <si>
    <t>今年</t>
    <rPh sb="0" eb="2">
      <t>コトシ</t>
    </rPh>
    <phoneticPr fontId="3"/>
  </si>
  <si>
    <t>基本生活費</t>
    <rPh sb="0" eb="2">
      <t>キホン</t>
    </rPh>
    <rPh sb="2" eb="5">
      <t>セイカツヒ</t>
    </rPh>
    <phoneticPr fontId="5"/>
  </si>
  <si>
    <t>■年間収支</t>
    <rPh sb="1" eb="3">
      <t>ネンカン</t>
    </rPh>
    <rPh sb="3" eb="5">
      <t>シュウシ</t>
    </rPh>
    <phoneticPr fontId="5"/>
  </si>
  <si>
    <t>氏名</t>
    <rPh sb="0" eb="2">
      <t>シメイ</t>
    </rPh>
    <phoneticPr fontId="3"/>
  </si>
  <si>
    <t>生年月日</t>
    <rPh sb="0" eb="2">
      <t>セイネン</t>
    </rPh>
    <rPh sb="2" eb="4">
      <t>ガッピ</t>
    </rPh>
    <phoneticPr fontId="3"/>
  </si>
  <si>
    <t>続柄</t>
    <rPh sb="0" eb="2">
      <t>ツヅキガラ</t>
    </rPh>
    <phoneticPr fontId="3"/>
  </si>
  <si>
    <t>性別</t>
    <rPh sb="0" eb="2">
      <t>セイベツ</t>
    </rPh>
    <phoneticPr fontId="3"/>
  </si>
  <si>
    <t>職業等</t>
    <rPh sb="0" eb="2">
      <t>ショクギョウ</t>
    </rPh>
    <rPh sb="2" eb="3">
      <t>トウ</t>
    </rPh>
    <phoneticPr fontId="3"/>
  </si>
  <si>
    <t>家族1</t>
    <rPh sb="0" eb="2">
      <t>カゾク</t>
    </rPh>
    <phoneticPr fontId="3"/>
  </si>
  <si>
    <t>家族2</t>
    <rPh sb="0" eb="2">
      <t>カゾク</t>
    </rPh>
    <phoneticPr fontId="3"/>
  </si>
  <si>
    <t>家族3</t>
    <rPh sb="0" eb="2">
      <t>カゾク</t>
    </rPh>
    <phoneticPr fontId="3"/>
  </si>
  <si>
    <t>家族4</t>
    <rPh sb="0" eb="2">
      <t>カゾク</t>
    </rPh>
    <phoneticPr fontId="3"/>
  </si>
  <si>
    <t>男性</t>
  </si>
  <si>
    <t>世帯主</t>
  </si>
  <si>
    <t>会社員等</t>
  </si>
  <si>
    <t>女性</t>
  </si>
  <si>
    <t>配偶者</t>
  </si>
  <si>
    <t>家族5</t>
    <rPh sb="0" eb="2">
      <t>カゾク</t>
    </rPh>
    <phoneticPr fontId="3"/>
  </si>
  <si>
    <t>家族6</t>
    <rPh sb="0" eb="2">
      <t>カゾク</t>
    </rPh>
    <phoneticPr fontId="3"/>
  </si>
  <si>
    <t>年から</t>
    <rPh sb="0" eb="1">
      <t>ネン</t>
    </rPh>
    <phoneticPr fontId="3"/>
  </si>
  <si>
    <t>金額</t>
    <rPh sb="0" eb="2">
      <t>キンガク</t>
    </rPh>
    <phoneticPr fontId="3"/>
  </si>
  <si>
    <t>万円</t>
    <rPh sb="0" eb="2">
      <t>マンエン</t>
    </rPh>
    <phoneticPr fontId="3"/>
  </si>
  <si>
    <t>備考</t>
    <rPh sb="0" eb="2">
      <t>ビコウ</t>
    </rPh>
    <phoneticPr fontId="3"/>
  </si>
  <si>
    <t>対象者</t>
    <rPh sb="0" eb="2">
      <t>タイショウ</t>
    </rPh>
    <rPh sb="2" eb="3">
      <t>シャ</t>
    </rPh>
    <phoneticPr fontId="3"/>
  </si>
  <si>
    <t>手取額変更年</t>
    <rPh sb="0" eb="2">
      <t>テド</t>
    </rPh>
    <rPh sb="2" eb="3">
      <t>ガク</t>
    </rPh>
    <rPh sb="3" eb="5">
      <t>ヘンコウ</t>
    </rPh>
    <rPh sb="5" eb="6">
      <t>ネン</t>
    </rPh>
    <phoneticPr fontId="3"/>
  </si>
  <si>
    <t>期間（年）</t>
    <rPh sb="0" eb="2">
      <t>キカン</t>
    </rPh>
    <rPh sb="3" eb="4">
      <t>ネン</t>
    </rPh>
    <phoneticPr fontId="3"/>
  </si>
  <si>
    <t>利率（年）</t>
    <rPh sb="0" eb="2">
      <t>リリツ</t>
    </rPh>
    <rPh sb="3" eb="4">
      <t>ネン</t>
    </rPh>
    <phoneticPr fontId="3"/>
  </si>
  <si>
    <t>借入金（円）</t>
    <rPh sb="0" eb="2">
      <t>カリイレ</t>
    </rPh>
    <rPh sb="2" eb="3">
      <t>キン</t>
    </rPh>
    <rPh sb="4" eb="5">
      <t>エン</t>
    </rPh>
    <phoneticPr fontId="3"/>
  </si>
  <si>
    <t>元金分</t>
    <rPh sb="0" eb="2">
      <t>ガンキン</t>
    </rPh>
    <rPh sb="2" eb="3">
      <t>ブン</t>
    </rPh>
    <phoneticPr fontId="3"/>
  </si>
  <si>
    <t>利息分</t>
    <rPh sb="0" eb="2">
      <t>リソク</t>
    </rPh>
    <rPh sb="2" eb="3">
      <t>ブン</t>
    </rPh>
    <phoneticPr fontId="3"/>
  </si>
  <si>
    <t>借入残高</t>
    <rPh sb="0" eb="2">
      <t>カリイレ</t>
    </rPh>
    <rPh sb="2" eb="4">
      <t>ザンダカ</t>
    </rPh>
    <phoneticPr fontId="3"/>
  </si>
  <si>
    <t>-</t>
    <phoneticPr fontId="3"/>
  </si>
  <si>
    <t>年</t>
    <rPh sb="0" eb="1">
      <t>ネン</t>
    </rPh>
    <phoneticPr fontId="3"/>
  </si>
  <si>
    <t>１．家族構成</t>
    <rPh sb="2" eb="4">
      <t>カゾク</t>
    </rPh>
    <rPh sb="4" eb="6">
      <t>コウセイ</t>
    </rPh>
    <phoneticPr fontId="3"/>
  </si>
  <si>
    <t>その他</t>
    <rPh sb="2" eb="3">
      <t>タ</t>
    </rPh>
    <phoneticPr fontId="3"/>
  </si>
  <si>
    <t>年まで</t>
    <rPh sb="0" eb="1">
      <t>ネン</t>
    </rPh>
    <phoneticPr fontId="3"/>
  </si>
  <si>
    <t>隠す</t>
    <rPh sb="0" eb="1">
      <t>カク</t>
    </rPh>
    <phoneticPr fontId="3"/>
  </si>
  <si>
    <t>3-2.企業年金</t>
    <rPh sb="4" eb="6">
      <t>キギョウ</t>
    </rPh>
    <rPh sb="6" eb="8">
      <t>ネンキン</t>
    </rPh>
    <phoneticPr fontId="3"/>
  </si>
  <si>
    <t>備考</t>
    <rPh sb="0" eb="2">
      <t>ビコウ</t>
    </rPh>
    <phoneticPr fontId="3"/>
  </si>
  <si>
    <t>3-4.公的年金</t>
    <rPh sb="4" eb="6">
      <t>コウテキ</t>
    </rPh>
    <rPh sb="6" eb="8">
      <t>ネンキン</t>
    </rPh>
    <phoneticPr fontId="3"/>
  </si>
  <si>
    <t>会社員・公務員等（2号被保険者）の期間</t>
    <rPh sb="0" eb="3">
      <t>カイシャイン</t>
    </rPh>
    <rPh sb="4" eb="7">
      <t>コウムイン</t>
    </rPh>
    <rPh sb="7" eb="8">
      <t>トウ</t>
    </rPh>
    <rPh sb="10" eb="11">
      <t>ゴウ</t>
    </rPh>
    <rPh sb="11" eb="15">
      <t>ヒホケンシャ</t>
    </rPh>
    <rPh sb="17" eb="19">
      <t>キカン</t>
    </rPh>
    <phoneticPr fontId="3"/>
  </si>
  <si>
    <t>４．支出</t>
    <rPh sb="2" eb="4">
      <t>シシュツ</t>
    </rPh>
    <phoneticPr fontId="3"/>
  </si>
  <si>
    <t>２．給与収入等（毎年一定の収入があるもの）※リタイア前</t>
    <rPh sb="2" eb="4">
      <t>キュウヨ</t>
    </rPh>
    <rPh sb="4" eb="6">
      <t>シュウニュウ</t>
    </rPh>
    <rPh sb="6" eb="7">
      <t>トウ</t>
    </rPh>
    <rPh sb="8" eb="10">
      <t>マイトシ</t>
    </rPh>
    <rPh sb="10" eb="12">
      <t>イッテイ</t>
    </rPh>
    <rPh sb="13" eb="15">
      <t>シュウニュウ</t>
    </rPh>
    <rPh sb="26" eb="27">
      <t>マエ</t>
    </rPh>
    <phoneticPr fontId="3"/>
  </si>
  <si>
    <t>4-1.基本生活費</t>
    <rPh sb="4" eb="6">
      <t>キホン</t>
    </rPh>
    <rPh sb="6" eb="9">
      <t>セイカツヒ</t>
    </rPh>
    <phoneticPr fontId="3"/>
  </si>
  <si>
    <t>4-4.保険料</t>
    <rPh sb="4" eb="7">
      <t>ホケンリョウ</t>
    </rPh>
    <phoneticPr fontId="3"/>
  </si>
  <si>
    <t>4-5.自動車関連費</t>
    <rPh sb="4" eb="7">
      <t>ジドウシャ</t>
    </rPh>
    <rPh sb="7" eb="9">
      <t>カンレン</t>
    </rPh>
    <rPh sb="9" eb="10">
      <t>ヒ</t>
    </rPh>
    <phoneticPr fontId="3"/>
  </si>
  <si>
    <t>4-6.その他</t>
    <rPh sb="6" eb="7">
      <t>タ</t>
    </rPh>
    <phoneticPr fontId="3"/>
  </si>
  <si>
    <t>最終退職時</t>
    <rPh sb="0" eb="2">
      <t>サイシュウ</t>
    </rPh>
    <rPh sb="2" eb="4">
      <t>タイショク</t>
    </rPh>
    <rPh sb="4" eb="5">
      <t>ジ</t>
    </rPh>
    <phoneticPr fontId="3"/>
  </si>
  <si>
    <t>手取額</t>
    <rPh sb="0" eb="2">
      <t>テド</t>
    </rPh>
    <rPh sb="2" eb="3">
      <t>ガク</t>
    </rPh>
    <phoneticPr fontId="3"/>
  </si>
  <si>
    <t>入社時</t>
    <rPh sb="0" eb="2">
      <t>ニュウシャ</t>
    </rPh>
    <rPh sb="2" eb="3">
      <t>ジ</t>
    </rPh>
    <phoneticPr fontId="3"/>
  </si>
  <si>
    <t>借入額</t>
    <rPh sb="0" eb="2">
      <t>カリイレ</t>
    </rPh>
    <rPh sb="2" eb="3">
      <t>ガク</t>
    </rPh>
    <phoneticPr fontId="3"/>
  </si>
  <si>
    <t>万円</t>
    <rPh sb="0" eb="2">
      <t>マンエン</t>
    </rPh>
    <phoneticPr fontId="3"/>
  </si>
  <si>
    <t>年</t>
    <rPh sb="0" eb="1">
      <t>ネン</t>
    </rPh>
    <phoneticPr fontId="3"/>
  </si>
  <si>
    <t>返済期間</t>
    <rPh sb="0" eb="2">
      <t>ヘンサイ</t>
    </rPh>
    <rPh sb="2" eb="4">
      <t>キカン</t>
    </rPh>
    <phoneticPr fontId="3"/>
  </si>
  <si>
    <t>当初金利</t>
    <rPh sb="0" eb="2">
      <t>トウショ</t>
    </rPh>
    <rPh sb="2" eb="4">
      <t>キンリ</t>
    </rPh>
    <phoneticPr fontId="3"/>
  </si>
  <si>
    <t>％</t>
    <phoneticPr fontId="3"/>
  </si>
  <si>
    <t>年間</t>
    <rPh sb="0" eb="2">
      <t>ネンカン</t>
    </rPh>
    <phoneticPr fontId="3"/>
  </si>
  <si>
    <t>第二金利</t>
    <rPh sb="0" eb="2">
      <t>ダイニ</t>
    </rPh>
    <rPh sb="2" eb="4">
      <t>キンリ</t>
    </rPh>
    <phoneticPr fontId="3"/>
  </si>
  <si>
    <t>第三金利</t>
    <rPh sb="0" eb="1">
      <t>ダイ</t>
    </rPh>
    <rPh sb="1" eb="2">
      <t>サン</t>
    </rPh>
    <rPh sb="2" eb="4">
      <t>キンリ</t>
    </rPh>
    <phoneticPr fontId="3"/>
  </si>
  <si>
    <t>年間返済額→</t>
    <phoneticPr fontId="3"/>
  </si>
  <si>
    <t>返済総額→</t>
    <rPh sb="0" eb="2">
      <t>ヘンサイ</t>
    </rPh>
    <rPh sb="2" eb="4">
      <t>ソウガク</t>
    </rPh>
    <phoneticPr fontId="3"/>
  </si>
  <si>
    <t>↓住宅ローン等の試算に必要であればお使いください。</t>
    <rPh sb="1" eb="3">
      <t>ジュウタク</t>
    </rPh>
    <rPh sb="6" eb="7">
      <t>トウ</t>
    </rPh>
    <rPh sb="8" eb="10">
      <t>シサン</t>
    </rPh>
    <rPh sb="11" eb="13">
      <t>ヒツヨウ</t>
    </rPh>
    <rPh sb="18" eb="19">
      <t>ツカ</t>
    </rPh>
    <phoneticPr fontId="3"/>
  </si>
  <si>
    <t>当初金利</t>
    <rPh sb="0" eb="2">
      <t>トウショ</t>
    </rPh>
    <rPh sb="2" eb="4">
      <t>キンリ</t>
    </rPh>
    <phoneticPr fontId="3"/>
  </si>
  <si>
    <t>第二金利</t>
    <rPh sb="0" eb="2">
      <t>ダイニ</t>
    </rPh>
    <rPh sb="2" eb="4">
      <t>キンリ</t>
    </rPh>
    <phoneticPr fontId="3"/>
  </si>
  <si>
    <t>月返済額</t>
    <rPh sb="0" eb="1">
      <t>ツキ</t>
    </rPh>
    <rPh sb="1" eb="3">
      <t>ヘンサイ</t>
    </rPh>
    <rPh sb="3" eb="4">
      <t>ガク</t>
    </rPh>
    <phoneticPr fontId="3"/>
  </si>
  <si>
    <t>年返済額</t>
    <rPh sb="0" eb="1">
      <t>ネン</t>
    </rPh>
    <rPh sb="1" eb="3">
      <t>ヘンサイ</t>
    </rPh>
    <rPh sb="3" eb="4">
      <t>ガク</t>
    </rPh>
    <phoneticPr fontId="3"/>
  </si>
  <si>
    <t>回目</t>
    <rPh sb="0" eb="1">
      <t>カイ</t>
    </rPh>
    <rPh sb="1" eb="2">
      <t>メ</t>
    </rPh>
    <phoneticPr fontId="3"/>
  </si>
  <si>
    <t>元金（円）</t>
    <rPh sb="0" eb="2">
      <t>ガンキン</t>
    </rPh>
    <rPh sb="2" eb="3">
      <t>ニュウキン</t>
    </rPh>
    <rPh sb="3" eb="4">
      <t>エン</t>
    </rPh>
    <phoneticPr fontId="3"/>
  </si>
  <si>
    <t>第三金利</t>
    <rPh sb="0" eb="1">
      <t>ダイ</t>
    </rPh>
    <rPh sb="1" eb="2">
      <t>サン</t>
    </rPh>
    <rPh sb="2" eb="4">
      <t>キンリ</t>
    </rPh>
    <phoneticPr fontId="3"/>
  </si>
  <si>
    <t>万円</t>
    <rPh sb="0" eb="1">
      <t>マン</t>
    </rPh>
    <rPh sb="1" eb="2">
      <t>エン</t>
    </rPh>
    <phoneticPr fontId="3"/>
  </si>
  <si>
    <t>住宅ローン返済表へ</t>
    <rPh sb="0" eb="2">
      <t>ジュウタク</t>
    </rPh>
    <rPh sb="5" eb="7">
      <t>ヘンサイ</t>
    </rPh>
    <rPh sb="7" eb="8">
      <t>ヒョウ</t>
    </rPh>
    <phoneticPr fontId="3"/>
  </si>
  <si>
    <t>修繕／管理費、固定資産税</t>
    <rPh sb="0" eb="2">
      <t>シュウゼン</t>
    </rPh>
    <rPh sb="3" eb="6">
      <t>カンリヒ</t>
    </rPh>
    <rPh sb="7" eb="9">
      <t>コテイ</t>
    </rPh>
    <rPh sb="9" eb="12">
      <t>シサンゼイ</t>
    </rPh>
    <phoneticPr fontId="3"/>
  </si>
  <si>
    <t>住宅費合計</t>
    <rPh sb="0" eb="3">
      <t>ジュウタクヒ</t>
    </rPh>
    <rPh sb="3" eb="5">
      <t>ゴウケイ</t>
    </rPh>
    <phoneticPr fontId="3"/>
  </si>
  <si>
    <t>退職金・年金・その他</t>
    <rPh sb="0" eb="3">
      <t>タイショクキン</t>
    </rPh>
    <rPh sb="4" eb="6">
      <t>ネンキン</t>
    </rPh>
    <rPh sb="9" eb="10">
      <t>タ</t>
    </rPh>
    <phoneticPr fontId="5"/>
  </si>
  <si>
    <t>基礎</t>
    <rPh sb="0" eb="2">
      <t>キソ</t>
    </rPh>
    <phoneticPr fontId="3"/>
  </si>
  <si>
    <t>調整</t>
    <rPh sb="0" eb="2">
      <t>チョウセイ</t>
    </rPh>
    <phoneticPr fontId="3"/>
  </si>
  <si>
    <t>公的年金合計</t>
    <rPh sb="0" eb="2">
      <t>コウテキ</t>
    </rPh>
    <rPh sb="2" eb="4">
      <t>ネンキン</t>
    </rPh>
    <rPh sb="4" eb="6">
      <t>ゴウケイ</t>
    </rPh>
    <phoneticPr fontId="3"/>
  </si>
  <si>
    <t>3-1</t>
    <phoneticPr fontId="3"/>
  </si>
  <si>
    <t>3-2</t>
    <phoneticPr fontId="3"/>
  </si>
  <si>
    <t>3-3</t>
    <phoneticPr fontId="3"/>
  </si>
  <si>
    <t>3-4</t>
    <phoneticPr fontId="3"/>
  </si>
  <si>
    <t>受取年金額→</t>
    <rPh sb="0" eb="2">
      <t>ウケトリ</t>
    </rPh>
    <rPh sb="2" eb="5">
      <t>ネンキンガク</t>
    </rPh>
    <phoneticPr fontId="3"/>
  </si>
  <si>
    <t>受取公的年金額が不明の場合、以下に入力して試算できます。</t>
    <rPh sb="0" eb="2">
      <t>ウケトリ</t>
    </rPh>
    <rPh sb="2" eb="4">
      <t>コウテキ</t>
    </rPh>
    <rPh sb="4" eb="6">
      <t>ネンキン</t>
    </rPh>
    <rPh sb="6" eb="7">
      <t>ガク</t>
    </rPh>
    <rPh sb="8" eb="10">
      <t>フメイ</t>
    </rPh>
    <rPh sb="11" eb="13">
      <t>バアイ</t>
    </rPh>
    <rPh sb="14" eb="16">
      <t>イカ</t>
    </rPh>
    <rPh sb="17" eb="19">
      <t>ニュウリョク</t>
    </rPh>
    <rPh sb="21" eb="23">
      <t>シサン</t>
    </rPh>
    <phoneticPr fontId="3"/>
  </si>
  <si>
    <t>開始日</t>
    <rPh sb="0" eb="2">
      <t>カイシ</t>
    </rPh>
    <rPh sb="2" eb="3">
      <t>ヒ</t>
    </rPh>
    <phoneticPr fontId="3"/>
  </si>
  <si>
    <t>年齢</t>
    <rPh sb="0" eb="2">
      <t>ネンレイ</t>
    </rPh>
    <phoneticPr fontId="3"/>
  </si>
  <si>
    <t>受取公的年金額を入力（不明な場合は右表参照）</t>
    <rPh sb="0" eb="2">
      <t>ウケトリ</t>
    </rPh>
    <rPh sb="2" eb="4">
      <t>コウテキ</t>
    </rPh>
    <rPh sb="4" eb="6">
      <t>ネンキン</t>
    </rPh>
    <rPh sb="6" eb="7">
      <t>ガク</t>
    </rPh>
    <rPh sb="8" eb="10">
      <t>ニュウリョク</t>
    </rPh>
    <rPh sb="11" eb="13">
      <t>フメイ</t>
    </rPh>
    <rPh sb="14" eb="16">
      <t>バアイ</t>
    </rPh>
    <rPh sb="17" eb="18">
      <t>ミギ</t>
    </rPh>
    <rPh sb="18" eb="19">
      <t>ヒョウ</t>
    </rPh>
    <rPh sb="19" eb="21">
      <t>サンショウ</t>
    </rPh>
    <phoneticPr fontId="3"/>
  </si>
  <si>
    <t>4-2.住宅費（※家賃、住宅ローン、修繕／管理費、固定資産税等の合計を入力ください。）</t>
    <rPh sb="4" eb="7">
      <t>ジュウタクヒ</t>
    </rPh>
    <phoneticPr fontId="3"/>
  </si>
  <si>
    <t>基本生活費変更年</t>
    <rPh sb="0" eb="2">
      <t>キホン</t>
    </rPh>
    <rPh sb="2" eb="5">
      <t>セイカツヒ</t>
    </rPh>
    <rPh sb="5" eb="7">
      <t>ヘンコウ</t>
    </rPh>
    <rPh sb="7" eb="8">
      <t>ネン</t>
    </rPh>
    <phoneticPr fontId="3"/>
  </si>
  <si>
    <t>金額</t>
    <rPh sb="0" eb="2">
      <t>キンガク</t>
    </rPh>
    <phoneticPr fontId="3"/>
  </si>
  <si>
    <t>備考</t>
    <phoneticPr fontId="3"/>
  </si>
  <si>
    <t>住宅費変更年</t>
    <rPh sb="0" eb="3">
      <t>ジュウタクヒ</t>
    </rPh>
    <rPh sb="3" eb="5">
      <t>ヘンコウ</t>
    </rPh>
    <rPh sb="5" eb="6">
      <t>ネン</t>
    </rPh>
    <phoneticPr fontId="3"/>
  </si>
  <si>
    <t>-</t>
    <phoneticPr fontId="3"/>
  </si>
  <si>
    <t>必須入力</t>
    <rPh sb="0" eb="2">
      <t>ヒッス</t>
    </rPh>
    <rPh sb="2" eb="4">
      <t>ニュウリョク</t>
    </rPh>
    <phoneticPr fontId="3"/>
  </si>
  <si>
    <t>万円</t>
    <rPh sb="0" eb="2">
      <t>マンエン</t>
    </rPh>
    <phoneticPr fontId="3"/>
  </si>
  <si>
    <t>子供１</t>
    <rPh sb="0" eb="2">
      <t>コドモ</t>
    </rPh>
    <phoneticPr fontId="3"/>
  </si>
  <si>
    <t>年から</t>
    <rPh sb="0" eb="1">
      <t>ネン</t>
    </rPh>
    <phoneticPr fontId="3"/>
  </si>
  <si>
    <t>生年月日→</t>
    <rPh sb="0" eb="2">
      <t>セイネン</t>
    </rPh>
    <rPh sb="2" eb="4">
      <t>ガッピ</t>
    </rPh>
    <phoneticPr fontId="3"/>
  </si>
  <si>
    <t>子供２</t>
    <rPh sb="0" eb="2">
      <t>コドモ</t>
    </rPh>
    <phoneticPr fontId="3"/>
  </si>
  <si>
    <t>子供３</t>
    <rPh sb="0" eb="2">
      <t>コドモ</t>
    </rPh>
    <phoneticPr fontId="3"/>
  </si>
  <si>
    <t>子供４</t>
    <rPh sb="0" eb="2">
      <t>コドモ</t>
    </rPh>
    <phoneticPr fontId="3"/>
  </si>
  <si>
    <t>4-3.子供の教育費</t>
    <rPh sb="4" eb="6">
      <t>コドモ</t>
    </rPh>
    <rPh sb="7" eb="10">
      <t>キョウイクヒ</t>
    </rPh>
    <phoneticPr fontId="3"/>
  </si>
  <si>
    <t>子供の教育費</t>
    <rPh sb="0" eb="2">
      <t>コドモ</t>
    </rPh>
    <rPh sb="3" eb="6">
      <t>キョウイクヒ</t>
    </rPh>
    <phoneticPr fontId="5"/>
  </si>
  <si>
    <t>終了年</t>
    <rPh sb="0" eb="2">
      <t>シュウリョウ</t>
    </rPh>
    <rPh sb="2" eb="3">
      <t>ネン</t>
    </rPh>
    <phoneticPr fontId="3"/>
  </si>
  <si>
    <t>夫</t>
    <rPh sb="0" eb="1">
      <t>オット</t>
    </rPh>
    <phoneticPr fontId="3"/>
  </si>
  <si>
    <t>妻</t>
    <rPh sb="0" eb="1">
      <t>ツマ</t>
    </rPh>
    <phoneticPr fontId="3"/>
  </si>
  <si>
    <t>住宅費一時金（住宅購入の際の頭金等）</t>
    <rPh sb="0" eb="3">
      <t>ジュウタクヒ</t>
    </rPh>
    <rPh sb="3" eb="6">
      <t>イチジキン</t>
    </rPh>
    <rPh sb="7" eb="9">
      <t>ジュウタク</t>
    </rPh>
    <rPh sb="9" eb="11">
      <t>コウニュウ</t>
    </rPh>
    <rPh sb="12" eb="13">
      <t>サイ</t>
    </rPh>
    <rPh sb="14" eb="16">
      <t>アタマキン</t>
    </rPh>
    <rPh sb="16" eb="17">
      <t>トウ</t>
    </rPh>
    <phoneticPr fontId="3"/>
  </si>
  <si>
    <t>住宅費</t>
    <rPh sb="0" eb="2">
      <t>ジュウタク</t>
    </rPh>
    <rPh sb="2" eb="3">
      <t>ヒ</t>
    </rPh>
    <phoneticPr fontId="3"/>
  </si>
  <si>
    <t>住宅一時金</t>
    <rPh sb="0" eb="2">
      <t>ジュウタク</t>
    </rPh>
    <rPh sb="2" eb="5">
      <t>イチジキン</t>
    </rPh>
    <phoneticPr fontId="3"/>
  </si>
  <si>
    <t>備考</t>
    <rPh sb="0" eb="2">
      <t>ビコウ</t>
    </rPh>
    <phoneticPr fontId="3"/>
  </si>
  <si>
    <t>年間の維持費（税金、保険、車検、駐車場代、メンテナンス、その他）</t>
    <rPh sb="0" eb="2">
      <t>ネンカン</t>
    </rPh>
    <rPh sb="3" eb="6">
      <t>イジヒ</t>
    </rPh>
    <rPh sb="7" eb="9">
      <t>ゼイキン</t>
    </rPh>
    <rPh sb="10" eb="12">
      <t>ホケン</t>
    </rPh>
    <rPh sb="13" eb="15">
      <t>シャケン</t>
    </rPh>
    <rPh sb="16" eb="19">
      <t>チュウシャジョウ</t>
    </rPh>
    <rPh sb="19" eb="20">
      <t>ダイ</t>
    </rPh>
    <rPh sb="30" eb="31">
      <t>タ</t>
    </rPh>
    <phoneticPr fontId="3"/>
  </si>
  <si>
    <t>自動車購入費</t>
    <rPh sb="0" eb="3">
      <t>ジドウシャ</t>
    </rPh>
    <rPh sb="3" eb="5">
      <t>コウニュウ</t>
    </rPh>
    <rPh sb="5" eb="6">
      <t>ヒ</t>
    </rPh>
    <phoneticPr fontId="3"/>
  </si>
  <si>
    <t>年ごとに</t>
    <rPh sb="0" eb="1">
      <t>ネン</t>
    </rPh>
    <phoneticPr fontId="3"/>
  </si>
  <si>
    <t>歳まで</t>
    <rPh sb="0" eb="1">
      <t>サイ</t>
    </rPh>
    <phoneticPr fontId="3"/>
  </si>
  <si>
    <t>維持費</t>
    <rPh sb="0" eb="2">
      <t>イジ</t>
    </rPh>
    <rPh sb="2" eb="3">
      <t>ヒ</t>
    </rPh>
    <phoneticPr fontId="3"/>
  </si>
  <si>
    <t>購入費</t>
    <rPh sb="0" eb="2">
      <t>コウニュウ</t>
    </rPh>
    <rPh sb="2" eb="3">
      <t>ヒ</t>
    </rPh>
    <phoneticPr fontId="3"/>
  </si>
  <si>
    <t>歳</t>
    <rPh sb="0" eb="1">
      <t>サイ</t>
    </rPh>
    <phoneticPr fontId="3"/>
  </si>
  <si>
    <t>その他</t>
    <rPh sb="2" eb="3">
      <t>タ</t>
    </rPh>
    <phoneticPr fontId="3"/>
  </si>
  <si>
    <t>年に</t>
    <rPh sb="0" eb="1">
      <t>ネン</t>
    </rPh>
    <phoneticPr fontId="3"/>
  </si>
  <si>
    <t>経常支出</t>
    <rPh sb="0" eb="2">
      <t>ケイジョウ</t>
    </rPh>
    <rPh sb="2" eb="4">
      <t>シシュツ</t>
    </rPh>
    <phoneticPr fontId="3"/>
  </si>
  <si>
    <t>一時支出</t>
    <rPh sb="0" eb="2">
      <t>イチジ</t>
    </rPh>
    <rPh sb="2" eb="4">
      <t>シシュツ</t>
    </rPh>
    <phoneticPr fontId="3"/>
  </si>
  <si>
    <r>
      <t>その他経常的な支出</t>
    </r>
    <r>
      <rPr>
        <sz val="8"/>
        <color indexed="8"/>
        <rFont val="HGｺﾞｼｯｸM"/>
        <family val="3"/>
        <charset val="128"/>
      </rPr>
      <t>（趣味など）</t>
    </r>
    <rPh sb="2" eb="3">
      <t>タ</t>
    </rPh>
    <rPh sb="3" eb="6">
      <t>ケイジョウテキ</t>
    </rPh>
    <rPh sb="7" eb="9">
      <t>シシュツ</t>
    </rPh>
    <rPh sb="10" eb="12">
      <t>シュミ</t>
    </rPh>
    <phoneticPr fontId="3"/>
  </si>
  <si>
    <r>
      <t>その他一時的な支出</t>
    </r>
    <r>
      <rPr>
        <sz val="8"/>
        <color indexed="8"/>
        <rFont val="HGｺﾞｼｯｸM"/>
        <family val="3"/>
        <charset val="128"/>
      </rPr>
      <t>（子供の結婚式援助、留学費など）</t>
    </r>
    <rPh sb="2" eb="3">
      <t>タ</t>
    </rPh>
    <rPh sb="3" eb="6">
      <t>イチジテキ</t>
    </rPh>
    <rPh sb="7" eb="9">
      <t>シシュツ</t>
    </rPh>
    <rPh sb="10" eb="12">
      <t>コドモ</t>
    </rPh>
    <rPh sb="13" eb="16">
      <t>ケッコンシキ</t>
    </rPh>
    <rPh sb="16" eb="18">
      <t>エンジョ</t>
    </rPh>
    <rPh sb="19" eb="21">
      <t>リュウガク</t>
    </rPh>
    <rPh sb="21" eb="22">
      <t>ヒ</t>
    </rPh>
    <phoneticPr fontId="3"/>
  </si>
  <si>
    <t>年間</t>
    <rPh sb="0" eb="2">
      <t>ネンカン</t>
    </rPh>
    <phoneticPr fontId="3"/>
  </si>
  <si>
    <t>表示のみ</t>
    <rPh sb="0" eb="2">
      <t>ヒョウジ</t>
    </rPh>
    <phoneticPr fontId="3"/>
  </si>
  <si>
    <t>全部の年</t>
    <rPh sb="0" eb="1">
      <t>ゼン</t>
    </rPh>
    <rPh sb="1" eb="2">
      <t>ブ</t>
    </rPh>
    <rPh sb="3" eb="4">
      <t>ネン</t>
    </rPh>
    <phoneticPr fontId="3"/>
  </si>
  <si>
    <t>金額</t>
    <rPh sb="0" eb="2">
      <t>キンガク</t>
    </rPh>
    <phoneticPr fontId="3"/>
  </si>
  <si>
    <t>普通預金→リタイア資金</t>
    <rPh sb="0" eb="2">
      <t>フツウ</t>
    </rPh>
    <rPh sb="2" eb="4">
      <t>ヨキン</t>
    </rPh>
    <rPh sb="9" eb="11">
      <t>シキン</t>
    </rPh>
    <phoneticPr fontId="3"/>
  </si>
  <si>
    <t>リタイア資金→普通預金</t>
    <rPh sb="4" eb="6">
      <t>シキン</t>
    </rPh>
    <rPh sb="7" eb="9">
      <t>フツウ</t>
    </rPh>
    <rPh sb="9" eb="11">
      <t>ヨキン</t>
    </rPh>
    <phoneticPr fontId="3"/>
  </si>
  <si>
    <t>普通預金→教育資金</t>
    <rPh sb="0" eb="2">
      <t>フツウ</t>
    </rPh>
    <rPh sb="2" eb="4">
      <t>ヨキン</t>
    </rPh>
    <rPh sb="5" eb="7">
      <t>キョウイク</t>
    </rPh>
    <rPh sb="7" eb="9">
      <t>シキン</t>
    </rPh>
    <phoneticPr fontId="3"/>
  </si>
  <si>
    <t>教育資金→普通預金</t>
    <rPh sb="0" eb="2">
      <t>キョウイク</t>
    </rPh>
    <rPh sb="2" eb="4">
      <t>シキン</t>
    </rPh>
    <rPh sb="5" eb="7">
      <t>フツウ</t>
    </rPh>
    <rPh sb="7" eb="9">
      <t>ヨキン</t>
    </rPh>
    <phoneticPr fontId="3"/>
  </si>
  <si>
    <t>3-1.退職一時金・その他一時収入</t>
    <rPh sb="4" eb="6">
      <t>タイショク</t>
    </rPh>
    <rPh sb="6" eb="9">
      <t>イチジキン</t>
    </rPh>
    <rPh sb="12" eb="13">
      <t>タ</t>
    </rPh>
    <rPh sb="13" eb="15">
      <t>イチジ</t>
    </rPh>
    <rPh sb="15" eb="17">
      <t>シュウニュウ</t>
    </rPh>
    <phoneticPr fontId="3"/>
  </si>
  <si>
    <t>※上記を参考に、5万円単位へ切り上げています。大学は入学料を含め通学年数にて平均しています。</t>
    <rPh sb="1" eb="3">
      <t>ジョウキ</t>
    </rPh>
    <rPh sb="4" eb="6">
      <t>サンコウ</t>
    </rPh>
    <rPh sb="9" eb="11">
      <t>マンエン</t>
    </rPh>
    <rPh sb="11" eb="13">
      <t>タンイ</t>
    </rPh>
    <rPh sb="14" eb="15">
      <t>キ</t>
    </rPh>
    <rPh sb="16" eb="17">
      <t>ア</t>
    </rPh>
    <rPh sb="23" eb="25">
      <t>ダイガク</t>
    </rPh>
    <rPh sb="26" eb="28">
      <t>ニュウガク</t>
    </rPh>
    <rPh sb="28" eb="29">
      <t>リョウ</t>
    </rPh>
    <rPh sb="30" eb="31">
      <t>フク</t>
    </rPh>
    <rPh sb="32" eb="34">
      <t>ツウガク</t>
    </rPh>
    <rPh sb="34" eb="36">
      <t>ネンスウ</t>
    </rPh>
    <rPh sb="38" eb="40">
      <t>ヘイキン</t>
    </rPh>
    <phoneticPr fontId="3"/>
  </si>
  <si>
    <t>※幼稚園～高校までは以下の費用も含んでいます。</t>
    <rPh sb="1" eb="4">
      <t>ヨウチエン</t>
    </rPh>
    <rPh sb="5" eb="7">
      <t>コウコウ</t>
    </rPh>
    <rPh sb="10" eb="12">
      <t>イカ</t>
    </rPh>
    <rPh sb="13" eb="15">
      <t>ヒヨウ</t>
    </rPh>
    <rPh sb="16" eb="17">
      <t>フク</t>
    </rPh>
    <phoneticPr fontId="3"/>
  </si>
  <si>
    <t>１．学校教育費（授業料・学校納付金・学用品・遠足費・通学関係費など）</t>
    <rPh sb="2" eb="4">
      <t>ガッコウ</t>
    </rPh>
    <rPh sb="4" eb="7">
      <t>キョウイクヒ</t>
    </rPh>
    <rPh sb="8" eb="11">
      <t>ジュギョウリョウ</t>
    </rPh>
    <rPh sb="12" eb="14">
      <t>ガッコウ</t>
    </rPh>
    <rPh sb="14" eb="17">
      <t>ノウフキン</t>
    </rPh>
    <rPh sb="18" eb="21">
      <t>ガクヨウヒン</t>
    </rPh>
    <rPh sb="22" eb="24">
      <t>エンソク</t>
    </rPh>
    <rPh sb="24" eb="25">
      <t>ヒ</t>
    </rPh>
    <rPh sb="26" eb="28">
      <t>ツウガク</t>
    </rPh>
    <rPh sb="28" eb="31">
      <t>カンケイヒ</t>
    </rPh>
    <phoneticPr fontId="3"/>
  </si>
  <si>
    <t>２．学校給食費</t>
    <rPh sb="2" eb="4">
      <t>ガッコウ</t>
    </rPh>
    <rPh sb="4" eb="6">
      <t>キュウショク</t>
    </rPh>
    <rPh sb="6" eb="7">
      <t>ヒ</t>
    </rPh>
    <phoneticPr fontId="3"/>
  </si>
  <si>
    <t>３．学校外活動費（習い事など）</t>
    <rPh sb="2" eb="4">
      <t>ガッコウ</t>
    </rPh>
    <rPh sb="4" eb="5">
      <t>ガイ</t>
    </rPh>
    <rPh sb="5" eb="7">
      <t>カツドウ</t>
    </rPh>
    <rPh sb="7" eb="8">
      <t>ヒ</t>
    </rPh>
    <rPh sb="9" eb="10">
      <t>ナラ</t>
    </rPh>
    <rPh sb="11" eb="12">
      <t>ゴト</t>
    </rPh>
    <phoneticPr fontId="3"/>
  </si>
  <si>
    <t>6年間</t>
    <rPh sb="1" eb="2">
      <t>ネン</t>
    </rPh>
    <rPh sb="2" eb="3">
      <t>カン</t>
    </rPh>
    <phoneticPr fontId="3"/>
  </si>
  <si>
    <t>入力可能</t>
    <rPh sb="0" eb="2">
      <t>ニュウリョク</t>
    </rPh>
    <rPh sb="2" eb="4">
      <t>カノウ</t>
    </rPh>
    <phoneticPr fontId="3"/>
  </si>
  <si>
    <t>０．基本</t>
    <rPh sb="2" eb="4">
      <t>キホン</t>
    </rPh>
    <phoneticPr fontId="3"/>
  </si>
  <si>
    <t>歳まで</t>
    <rPh sb="0" eb="1">
      <t>サイ</t>
    </rPh>
    <phoneticPr fontId="3"/>
  </si>
  <si>
    <t>参考：</t>
    <rPh sb="0" eb="2">
      <t>サンコウ</t>
    </rPh>
    <phoneticPr fontId="3"/>
  </si>
  <si>
    <t>家族１＝60歳</t>
    <rPh sb="0" eb="2">
      <t>カゾク</t>
    </rPh>
    <rPh sb="6" eb="7">
      <t>サイ</t>
    </rPh>
    <phoneticPr fontId="3"/>
  </si>
  <si>
    <t>年</t>
    <rPh sb="0" eb="1">
      <t>ネン</t>
    </rPh>
    <phoneticPr fontId="3"/>
  </si>
  <si>
    <t>家族１＝90歳</t>
    <rPh sb="0" eb="2">
      <t>カゾク</t>
    </rPh>
    <rPh sb="6" eb="7">
      <t>サイ</t>
    </rPh>
    <phoneticPr fontId="3"/>
  </si>
  <si>
    <t>金額</t>
    <rPh sb="0" eb="2">
      <t>キンガク</t>
    </rPh>
    <phoneticPr fontId="3"/>
  </si>
  <si>
    <t>+</t>
    <phoneticPr fontId="3"/>
  </si>
  <si>
    <t>+</t>
    <phoneticPr fontId="3"/>
  </si>
  <si>
    <t>(</t>
    <phoneticPr fontId="3"/>
  </si>
  <si>
    <t>=</t>
    <phoneticPr fontId="3"/>
  </si>
  <si>
    <t>)×</t>
    <phoneticPr fontId="3"/>
  </si>
  <si>
    <t>報酬比例</t>
    <rPh sb="0" eb="2">
      <t>ホウシュウ</t>
    </rPh>
    <rPh sb="2" eb="4">
      <t>ヒレイ</t>
    </rPh>
    <phoneticPr fontId="3"/>
  </si>
  <si>
    <t>家族１＝65歳</t>
    <rPh sb="0" eb="2">
      <t>カゾク</t>
    </rPh>
    <rPh sb="6" eb="7">
      <t>サイ</t>
    </rPh>
    <phoneticPr fontId="3"/>
  </si>
  <si>
    <t>家族１＝70歳</t>
    <rPh sb="0" eb="2">
      <t>カゾク</t>
    </rPh>
    <rPh sb="6" eb="7">
      <t>サイ</t>
    </rPh>
    <phoneticPr fontId="3"/>
  </si>
  <si>
    <t>家族１が、</t>
    <rPh sb="0" eb="2">
      <t>カゾク</t>
    </rPh>
    <phoneticPr fontId="3"/>
  </si>
  <si>
    <t>普通預金⇒</t>
    <rPh sb="0" eb="2">
      <t>フツウ</t>
    </rPh>
    <rPh sb="2" eb="4">
      <t>ヨキン</t>
    </rPh>
    <phoneticPr fontId="3"/>
  </si>
  <si>
    <t>へ</t>
    <phoneticPr fontId="3"/>
  </si>
  <si>
    <t>入力はここまでです。お疲れさまでした。CF表のシートをご確認ください。</t>
    <rPh sb="0" eb="2">
      <t>ニュウリョク</t>
    </rPh>
    <rPh sb="11" eb="12">
      <t>ツカ</t>
    </rPh>
    <rPh sb="21" eb="22">
      <t>ヒョウ</t>
    </rPh>
    <rPh sb="28" eb="30">
      <t>カクニン</t>
    </rPh>
    <phoneticPr fontId="3"/>
  </si>
  <si>
    <t>妻</t>
    <rPh sb="0" eb="1">
      <t>ツマ</t>
    </rPh>
    <phoneticPr fontId="3"/>
  </si>
  <si>
    <t>夫</t>
    <rPh sb="0" eb="1">
      <t>オット</t>
    </rPh>
    <phoneticPr fontId="3"/>
  </si>
  <si>
    <t>３．年金・退職金・その他一時収入</t>
    <rPh sb="2" eb="4">
      <t>ネンキン</t>
    </rPh>
    <rPh sb="5" eb="8">
      <t>タイショクキン</t>
    </rPh>
    <rPh sb="11" eb="12">
      <t>タ</t>
    </rPh>
    <rPh sb="12" eb="14">
      <t>イチジ</t>
    </rPh>
    <rPh sb="14" eb="16">
      <t>シュウニュウ</t>
    </rPh>
    <phoneticPr fontId="3"/>
  </si>
  <si>
    <t>借入開始年</t>
    <rPh sb="0" eb="2">
      <t>カリイレ</t>
    </rPh>
    <rPh sb="2" eb="4">
      <t>カイシ</t>
    </rPh>
    <rPh sb="4" eb="5">
      <t>ネン</t>
    </rPh>
    <phoneticPr fontId="3"/>
  </si>
  <si>
    <t>年</t>
    <rPh sb="0" eb="1">
      <t>ネン</t>
    </rPh>
    <phoneticPr fontId="3"/>
  </si>
  <si>
    <t>万円</t>
    <rPh sb="0" eb="2">
      <t>マンエン</t>
    </rPh>
    <phoneticPr fontId="3"/>
  </si>
  <si>
    <t>年～</t>
    <rPh sb="0" eb="1">
      <t>ネン</t>
    </rPh>
    <phoneticPr fontId="3"/>
  </si>
  <si>
    <t>注１）出力されるＣＦ表ははあくまでも目安です。その正確性・完全性を保証するものではありません。</t>
    <rPh sb="0" eb="1">
      <t>チュウ</t>
    </rPh>
    <rPh sb="3" eb="5">
      <t>シュツリョク</t>
    </rPh>
    <rPh sb="10" eb="11">
      <t>ヒョウ</t>
    </rPh>
    <phoneticPr fontId="3"/>
  </si>
  <si>
    <t>注２）本ツールは、特定のサービス、金融商品等の勧誘を目的とするものではありません。</t>
    <rPh sb="0" eb="1">
      <t>チュウ</t>
    </rPh>
    <phoneticPr fontId="3"/>
  </si>
  <si>
    <t>注３）本ツール及び掲載された情報を利用することで生じるいかなる責務（直接的、間接的を問わず）も負うものではありません。</t>
    <rPh sb="0" eb="1">
      <t>チュウ</t>
    </rPh>
    <phoneticPr fontId="3"/>
  </si>
  <si>
    <t>注４）無断で本ツールを商用利用すること、及び二次配布することは認められていません。</t>
    <rPh sb="0" eb="1">
      <t>チュウ</t>
    </rPh>
    <rPh sb="3" eb="5">
      <t>ムダン</t>
    </rPh>
    <rPh sb="6" eb="7">
      <t>ホン</t>
    </rPh>
    <rPh sb="11" eb="13">
      <t>ショウヨウ</t>
    </rPh>
    <rPh sb="13" eb="15">
      <t>リヨウ</t>
    </rPh>
    <rPh sb="20" eb="21">
      <t>オヨ</t>
    </rPh>
    <rPh sb="22" eb="24">
      <t>ニジ</t>
    </rPh>
    <rPh sb="24" eb="26">
      <t>ハイフ</t>
    </rPh>
    <rPh sb="31" eb="32">
      <t>ミト</t>
    </rPh>
    <phoneticPr fontId="3"/>
  </si>
  <si>
    <t>【参考】子供の年間教育費平均</t>
    <rPh sb="1" eb="3">
      <t>サンコウ</t>
    </rPh>
    <rPh sb="4" eb="6">
      <t>コドモ</t>
    </rPh>
    <rPh sb="7" eb="9">
      <t>ネンカン</t>
    </rPh>
    <rPh sb="9" eb="12">
      <t>キョウイクヒ</t>
    </rPh>
    <rPh sb="12" eb="14">
      <t>ヘイキン</t>
    </rPh>
    <phoneticPr fontId="3"/>
  </si>
  <si>
    <t>普通預金等</t>
    <rPh sb="0" eb="2">
      <t>フツウ</t>
    </rPh>
    <rPh sb="2" eb="4">
      <t>ヨキン</t>
    </rPh>
    <rPh sb="4" eb="5">
      <t>ナド</t>
    </rPh>
    <phoneticPr fontId="5"/>
  </si>
  <si>
    <t>(前年末の金融資産)</t>
    <rPh sb="1" eb="3">
      <t>ゼンネン</t>
    </rPh>
    <rPh sb="3" eb="4">
      <t>マツ</t>
    </rPh>
    <rPh sb="5" eb="7">
      <t>キンユウ</t>
    </rPh>
    <rPh sb="7" eb="9">
      <t>シサン</t>
    </rPh>
    <phoneticPr fontId="3"/>
  </si>
  <si>
    <t>ライフプラン表作成のための「入力シート」</t>
    <rPh sb="6" eb="7">
      <t>ヒョウ</t>
    </rPh>
    <rPh sb="7" eb="9">
      <t>サクセイ</t>
    </rPh>
    <rPh sb="14" eb="16">
      <t>ニュウリョク</t>
    </rPh>
    <phoneticPr fontId="3"/>
  </si>
  <si>
    <t>　ライフプラン表（ＣＦ表）作成のために、以下ご入力ください。必須入力欄のみでもライフプラン表は作成できますが、必要に応じて入力可能欄にも数字を入れてください。より精緻な表ができます。
　また、コメント付きのセルもありますので、ご参考になさってください。</t>
    <rPh sb="11" eb="12">
      <t>ヒョウ</t>
    </rPh>
    <rPh sb="100" eb="101">
      <t>ツ</t>
    </rPh>
    <rPh sb="114" eb="116">
      <t>サンコウ</t>
    </rPh>
    <phoneticPr fontId="3"/>
  </si>
  <si>
    <t>3月</t>
  </si>
  <si>
    <t>4月</t>
  </si>
  <si>
    <t>5月</t>
  </si>
  <si>
    <t>6月</t>
  </si>
  <si>
    <t>7月</t>
  </si>
  <si>
    <t>8月</t>
  </si>
  <si>
    <t>9月</t>
  </si>
  <si>
    <t>10月</t>
  </si>
  <si>
    <t>11月</t>
  </si>
  <si>
    <t>12月</t>
  </si>
  <si>
    <t>新聞</t>
    <rPh sb="0" eb="2">
      <t>シンブン</t>
    </rPh>
    <phoneticPr fontId="3"/>
  </si>
  <si>
    <t>3-3.個人年金・保険など</t>
    <rPh sb="4" eb="6">
      <t>コジン</t>
    </rPh>
    <rPh sb="6" eb="8">
      <t>ネンキン</t>
    </rPh>
    <rPh sb="9" eb="11">
      <t>ホケン</t>
    </rPh>
    <phoneticPr fontId="3"/>
  </si>
  <si>
    <t>１．支出項目</t>
    <rPh sb="2" eb="4">
      <t>シシュツ</t>
    </rPh>
    <rPh sb="4" eb="6">
      <t>コウモク</t>
    </rPh>
    <phoneticPr fontId="3"/>
  </si>
  <si>
    <t>（決済手段）</t>
    <rPh sb="1" eb="3">
      <t>ケッサイ</t>
    </rPh>
    <rPh sb="3" eb="5">
      <t>シュダン</t>
    </rPh>
    <phoneticPr fontId="3"/>
  </si>
  <si>
    <t>（引落日等）</t>
    <rPh sb="1" eb="3">
      <t>ヒキオトシ</t>
    </rPh>
    <rPh sb="3" eb="4">
      <t>ビ</t>
    </rPh>
    <rPh sb="4" eb="5">
      <t>ナド</t>
    </rPh>
    <phoneticPr fontId="3"/>
  </si>
  <si>
    <t>1月</t>
    <rPh sb="1" eb="2">
      <t>ガツ</t>
    </rPh>
    <phoneticPr fontId="3"/>
  </si>
  <si>
    <t>2月</t>
    <rPh sb="1" eb="2">
      <t>ガツ</t>
    </rPh>
    <phoneticPr fontId="3"/>
  </si>
  <si>
    <t>合計</t>
    <rPh sb="0" eb="2">
      <t>ゴウケイ</t>
    </rPh>
    <phoneticPr fontId="3"/>
  </si>
  <si>
    <t>食費・日用品等</t>
    <rPh sb="0" eb="2">
      <t>ショクヒ</t>
    </rPh>
    <rPh sb="3" eb="5">
      <t>ニチヨウ</t>
    </rPh>
    <rPh sb="5" eb="6">
      <t>ヒン</t>
    </rPh>
    <rPh sb="6" eb="7">
      <t>ナド</t>
    </rPh>
    <phoneticPr fontId="3"/>
  </si>
  <si>
    <t>現金</t>
    <rPh sb="0" eb="2">
      <t>ゲンキン</t>
    </rPh>
    <phoneticPr fontId="3"/>
  </si>
  <si>
    <t>カード</t>
  </si>
  <si>
    <t>家具家電</t>
    <rPh sb="0" eb="2">
      <t>カグ</t>
    </rPh>
    <rPh sb="2" eb="4">
      <t>カデン</t>
    </rPh>
    <phoneticPr fontId="3"/>
  </si>
  <si>
    <t>娯楽レジャー</t>
    <rPh sb="0" eb="2">
      <t>ゴラク</t>
    </rPh>
    <phoneticPr fontId="3"/>
  </si>
  <si>
    <t>被服費</t>
    <rPh sb="0" eb="2">
      <t>ヒフク</t>
    </rPh>
    <rPh sb="2" eb="3">
      <t>ヒ</t>
    </rPh>
    <phoneticPr fontId="3"/>
  </si>
  <si>
    <t>習い事</t>
    <rPh sb="0" eb="1">
      <t>ナラ</t>
    </rPh>
    <rPh sb="2" eb="3">
      <t>ゴト</t>
    </rPh>
    <phoneticPr fontId="3"/>
  </si>
  <si>
    <t>通信・携帯</t>
    <rPh sb="0" eb="2">
      <t>ツウシン</t>
    </rPh>
    <rPh sb="3" eb="5">
      <t>ケイタイ</t>
    </rPh>
    <phoneticPr fontId="3"/>
  </si>
  <si>
    <t>ガス</t>
    <phoneticPr fontId="3"/>
  </si>
  <si>
    <t>電気</t>
    <rPh sb="0" eb="2">
      <t>デンキ</t>
    </rPh>
    <phoneticPr fontId="3"/>
  </si>
  <si>
    <t>ガソリン</t>
    <phoneticPr fontId="3"/>
  </si>
  <si>
    <t>車関連</t>
    <rPh sb="0" eb="1">
      <t>クルマ</t>
    </rPh>
    <rPh sb="1" eb="3">
      <t>カンレン</t>
    </rPh>
    <phoneticPr fontId="3"/>
  </si>
  <si>
    <t>通勤定期</t>
    <rPh sb="0" eb="2">
      <t>ツウキン</t>
    </rPh>
    <rPh sb="2" eb="4">
      <t>テイキ</t>
    </rPh>
    <phoneticPr fontId="3"/>
  </si>
  <si>
    <t>保険１</t>
    <rPh sb="0" eb="2">
      <t>ホケン</t>
    </rPh>
    <phoneticPr fontId="3"/>
  </si>
  <si>
    <t>住宅ローン</t>
    <rPh sb="0" eb="2">
      <t>ジュウタク</t>
    </rPh>
    <phoneticPr fontId="3"/>
  </si>
  <si>
    <t>口振(XX銀行)</t>
    <rPh sb="0" eb="2">
      <t>コウフリ</t>
    </rPh>
    <rPh sb="5" eb="7">
      <t>ギンコウ</t>
    </rPh>
    <phoneticPr fontId="3"/>
  </si>
  <si>
    <t>26日</t>
    <rPh sb="2" eb="3">
      <t>ニチ</t>
    </rPh>
    <phoneticPr fontId="3"/>
  </si>
  <si>
    <t>管理修繕等</t>
    <rPh sb="0" eb="2">
      <t>カンリ</t>
    </rPh>
    <rPh sb="2" eb="4">
      <t>シュウゼン</t>
    </rPh>
    <rPh sb="4" eb="5">
      <t>トウ</t>
    </rPh>
    <phoneticPr fontId="3"/>
  </si>
  <si>
    <t>口振(YY銀行)</t>
    <rPh sb="0" eb="2">
      <t>コウフリ</t>
    </rPh>
    <rPh sb="5" eb="7">
      <t>ギンコウ</t>
    </rPh>
    <phoneticPr fontId="3"/>
  </si>
  <si>
    <t>26日</t>
  </si>
  <si>
    <t>固定資産税</t>
    <rPh sb="0" eb="2">
      <t>コテイ</t>
    </rPh>
    <rPh sb="2" eb="4">
      <t>シサン</t>
    </rPh>
    <rPh sb="4" eb="5">
      <t>ゼイ</t>
    </rPh>
    <phoneticPr fontId="3"/>
  </si>
  <si>
    <t>口振(AA銀行)</t>
    <rPh sb="0" eb="2">
      <t>コウフリ</t>
    </rPh>
    <rPh sb="5" eb="7">
      <t>ギンコウ</t>
    </rPh>
    <phoneticPr fontId="3"/>
  </si>
  <si>
    <t>2.4.7.12末</t>
    <phoneticPr fontId="3"/>
  </si>
  <si>
    <t>5日</t>
    <rPh sb="1" eb="2">
      <t>ニチ</t>
    </rPh>
    <phoneticPr fontId="3"/>
  </si>
  <si>
    <t>保険２</t>
    <rPh sb="0" eb="2">
      <t>ホケン</t>
    </rPh>
    <phoneticPr fontId="3"/>
  </si>
  <si>
    <t>27日</t>
    <rPh sb="2" eb="3">
      <t>ニチ</t>
    </rPh>
    <phoneticPr fontId="3"/>
  </si>
  <si>
    <t>保険３</t>
    <rPh sb="0" eb="2">
      <t>ホケン</t>
    </rPh>
    <phoneticPr fontId="3"/>
  </si>
  <si>
    <t>医療費</t>
    <rPh sb="0" eb="3">
      <t>イリョウヒ</t>
    </rPh>
    <phoneticPr fontId="3"/>
  </si>
  <si>
    <t>２．決済手段</t>
    <rPh sb="2" eb="4">
      <t>ケッサイ</t>
    </rPh>
    <rPh sb="4" eb="6">
      <t>シュダン</t>
    </rPh>
    <phoneticPr fontId="3"/>
  </si>
  <si>
    <t>カード</t>
    <phoneticPr fontId="3"/>
  </si>
  <si>
    <t>口振(ZZ銀行)</t>
    <rPh sb="0" eb="2">
      <t>コウフリ</t>
    </rPh>
    <rPh sb="5" eb="7">
      <t>ギンコウ</t>
    </rPh>
    <phoneticPr fontId="3"/>
  </si>
  <si>
    <t>３．区分</t>
    <rPh sb="2" eb="4">
      <t>クブン</t>
    </rPh>
    <phoneticPr fontId="3"/>
  </si>
  <si>
    <t>基本生活費</t>
    <rPh sb="0" eb="2">
      <t>キホン</t>
    </rPh>
    <rPh sb="2" eb="5">
      <t>セイカツヒ</t>
    </rPh>
    <phoneticPr fontId="3"/>
  </si>
  <si>
    <t>教育費</t>
    <rPh sb="0" eb="3">
      <t>キョウイクヒ</t>
    </rPh>
    <phoneticPr fontId="3"/>
  </si>
  <si>
    <t>保険</t>
    <rPh sb="0" eb="2">
      <t>ホケン</t>
    </rPh>
    <phoneticPr fontId="3"/>
  </si>
  <si>
    <t>４．手取収入</t>
    <phoneticPr fontId="3"/>
  </si>
  <si>
    <t>児童手当</t>
    <rPh sb="0" eb="2">
      <t>ジドウ</t>
    </rPh>
    <rPh sb="2" eb="4">
      <t>テアテ</t>
    </rPh>
    <phoneticPr fontId="3"/>
  </si>
  <si>
    <t>収入計</t>
    <rPh sb="0" eb="2">
      <t>シュウニュウ</t>
    </rPh>
    <rPh sb="2" eb="3">
      <t>ケイ</t>
    </rPh>
    <phoneticPr fontId="3"/>
  </si>
  <si>
    <t>定期代</t>
    <rPh sb="0" eb="2">
      <t>テイキ</t>
    </rPh>
    <rPh sb="2" eb="3">
      <t>ダイ</t>
    </rPh>
    <phoneticPr fontId="3"/>
  </si>
  <si>
    <t>所得税還付</t>
    <rPh sb="0" eb="3">
      <t>ショトクゼイ</t>
    </rPh>
    <rPh sb="3" eb="5">
      <t>カンプ</t>
    </rPh>
    <phoneticPr fontId="3"/>
  </si>
  <si>
    <t>５．収支／残高</t>
    <rPh sb="2" eb="4">
      <t>シュウシ</t>
    </rPh>
    <rPh sb="5" eb="7">
      <t>ザンダカ</t>
    </rPh>
    <phoneticPr fontId="3"/>
  </si>
  <si>
    <t>収支合計</t>
    <rPh sb="0" eb="2">
      <t>シュウシ</t>
    </rPh>
    <rPh sb="2" eb="4">
      <t>ゴウケイ</t>
    </rPh>
    <phoneticPr fontId="3"/>
  </si>
  <si>
    <t>収支</t>
    <rPh sb="0" eb="2">
      <t>シュウシ</t>
    </rPh>
    <phoneticPr fontId="3"/>
  </si>
  <si>
    <t>残高</t>
    <rPh sb="0" eb="2">
      <t>ザンダカ</t>
    </rPh>
    <phoneticPr fontId="3"/>
  </si>
  <si>
    <t>６．口座残高</t>
    <rPh sb="2" eb="4">
      <t>コウザ</t>
    </rPh>
    <rPh sb="4" eb="6">
      <t>ザンダカ</t>
    </rPh>
    <phoneticPr fontId="3"/>
  </si>
  <si>
    <t>前年末</t>
    <rPh sb="0" eb="2">
      <t>ゼンネン</t>
    </rPh>
    <rPh sb="2" eb="3">
      <t>マツ</t>
    </rPh>
    <phoneticPr fontId="3"/>
  </si>
  <si>
    <t>XX銀行</t>
    <rPh sb="2" eb="4">
      <t>ギンコウ</t>
    </rPh>
    <phoneticPr fontId="3"/>
  </si>
  <si>
    <t>AA銀行</t>
    <rPh sb="2" eb="4">
      <t>ギンコウ</t>
    </rPh>
    <phoneticPr fontId="3"/>
  </si>
  <si>
    <t>ZZ銀行</t>
    <rPh sb="2" eb="4">
      <t>ギンコウ</t>
    </rPh>
    <phoneticPr fontId="3"/>
  </si>
  <si>
    <t>BB銀行</t>
    <rPh sb="2" eb="4">
      <t>ギンコウ</t>
    </rPh>
    <phoneticPr fontId="3"/>
  </si>
  <si>
    <t>記録と残高の差額（０になること→）</t>
    <rPh sb="0" eb="2">
      <t>キロク</t>
    </rPh>
    <rPh sb="3" eb="5">
      <t>ザンダカ</t>
    </rPh>
    <rPh sb="6" eb="8">
      <t>サガク</t>
    </rPh>
    <phoneticPr fontId="3"/>
  </si>
  <si>
    <t>【前年末】</t>
    <rPh sb="1" eb="3">
      <t>ゼンネン</t>
    </rPh>
    <rPh sb="3" eb="4">
      <t>マツ</t>
    </rPh>
    <phoneticPr fontId="3"/>
  </si>
  <si>
    <t>保育園0～3歳</t>
    <rPh sb="0" eb="3">
      <t>ホイクエン</t>
    </rPh>
    <rPh sb="6" eb="7">
      <t>サイ</t>
    </rPh>
    <phoneticPr fontId="3"/>
  </si>
  <si>
    <t>保育園4～6歳</t>
    <rPh sb="0" eb="3">
      <t>ホイクエン</t>
    </rPh>
    <rPh sb="6" eb="7">
      <t>サイ</t>
    </rPh>
    <phoneticPr fontId="3"/>
  </si>
  <si>
    <t>幼稚園（私）</t>
    <rPh sb="0" eb="3">
      <t>ヨウチエン</t>
    </rPh>
    <rPh sb="4" eb="5">
      <t>ワタシ</t>
    </rPh>
    <phoneticPr fontId="3"/>
  </si>
  <si>
    <t>幼稚園（公）</t>
    <rPh sb="0" eb="3">
      <t>ヨウチエン</t>
    </rPh>
    <rPh sb="4" eb="5">
      <t>コウ</t>
    </rPh>
    <phoneticPr fontId="3"/>
  </si>
  <si>
    <t>小学校（公）</t>
    <rPh sb="0" eb="3">
      <t>ショウガッコウ</t>
    </rPh>
    <rPh sb="4" eb="5">
      <t>コウ</t>
    </rPh>
    <phoneticPr fontId="3"/>
  </si>
  <si>
    <t>小学校（私）</t>
    <rPh sb="0" eb="3">
      <t>ショウガッコウ</t>
    </rPh>
    <rPh sb="4" eb="5">
      <t>ワタシ</t>
    </rPh>
    <phoneticPr fontId="3"/>
  </si>
  <si>
    <t>中学校（公）</t>
    <rPh sb="0" eb="3">
      <t>チュウガッコウ</t>
    </rPh>
    <rPh sb="4" eb="5">
      <t>コウ</t>
    </rPh>
    <phoneticPr fontId="3"/>
  </si>
  <si>
    <t>中学校（私）</t>
    <rPh sb="0" eb="3">
      <t>チュウガッコウ</t>
    </rPh>
    <rPh sb="4" eb="5">
      <t>ワタシ</t>
    </rPh>
    <phoneticPr fontId="3"/>
  </si>
  <si>
    <t>高校（公）</t>
    <rPh sb="0" eb="2">
      <t>コウコウ</t>
    </rPh>
    <rPh sb="3" eb="4">
      <t>コウ</t>
    </rPh>
    <phoneticPr fontId="3"/>
  </si>
  <si>
    <t>高校（私）</t>
    <rPh sb="0" eb="2">
      <t>コウコウ</t>
    </rPh>
    <rPh sb="3" eb="4">
      <t>ワタシ</t>
    </rPh>
    <phoneticPr fontId="3"/>
  </si>
  <si>
    <t>大学（国公）</t>
    <rPh sb="0" eb="2">
      <t>ダイガク</t>
    </rPh>
    <rPh sb="3" eb="4">
      <t>クニ</t>
    </rPh>
    <rPh sb="4" eb="5">
      <t>コウ</t>
    </rPh>
    <phoneticPr fontId="3"/>
  </si>
  <si>
    <t>大学（私文）</t>
    <rPh sb="0" eb="2">
      <t>ダイガク</t>
    </rPh>
    <rPh sb="3" eb="4">
      <t>ワタシ</t>
    </rPh>
    <rPh sb="4" eb="5">
      <t>ブン</t>
    </rPh>
    <phoneticPr fontId="3"/>
  </si>
  <si>
    <t>大学（理）</t>
    <rPh sb="0" eb="2">
      <t>ダイガク</t>
    </rPh>
    <rPh sb="3" eb="4">
      <t>リ</t>
    </rPh>
    <phoneticPr fontId="3"/>
  </si>
  <si>
    <t>大学（薬）</t>
    <rPh sb="0" eb="2">
      <t>ダイガク</t>
    </rPh>
    <rPh sb="3" eb="4">
      <t>ヤク</t>
    </rPh>
    <phoneticPr fontId="3"/>
  </si>
  <si>
    <t>大学（医歯）</t>
    <rPh sb="0" eb="2">
      <t>ダイガク</t>
    </rPh>
    <rPh sb="3" eb="4">
      <t>イ</t>
    </rPh>
    <rPh sb="4" eb="5">
      <t>ハ</t>
    </rPh>
    <phoneticPr fontId="3"/>
  </si>
  <si>
    <t>大学院</t>
    <rPh sb="0" eb="3">
      <t>ダイガクイン</t>
    </rPh>
    <phoneticPr fontId="3"/>
  </si>
  <si>
    <t>保育園0～3歳</t>
    <phoneticPr fontId="3"/>
  </si>
  <si>
    <t>保育園4～6歳</t>
  </si>
  <si>
    <t>幼稚園（私）</t>
  </si>
  <si>
    <t>小学校（公）</t>
  </si>
  <si>
    <t>中学校（公）</t>
  </si>
  <si>
    <t>大学（私文）</t>
  </si>
  <si>
    <t>大学院</t>
  </si>
  <si>
    <t>高校（公）</t>
  </si>
  <si>
    <t>子供１</t>
  </si>
  <si>
    <t>解説しています（youtubeへリンクします）</t>
    <rPh sb="0" eb="2">
      <t>カイセツ</t>
    </rPh>
    <phoneticPr fontId="3"/>
  </si>
  <si>
    <t>注）教育費無償化を反映する場合は以下の数字を参考に。</t>
    <phoneticPr fontId="3"/>
  </si>
  <si>
    <t>【保育園4～6歳＆幼稚園】</t>
  </si>
  <si>
    <t>・2019.10施行</t>
    <phoneticPr fontId="3"/>
  </si>
  <si>
    <t>・上限年額約30万円（月25700円）の補助</t>
    <phoneticPr fontId="3"/>
  </si>
  <si>
    <t>【私立高校や大学等】</t>
    <phoneticPr fontId="3"/>
  </si>
  <si>
    <t>以下の記事を参考にしてください。</t>
  </si>
  <si>
    <t>https://www.excelcf.net/musyouka/</t>
    <phoneticPr fontId="3"/>
  </si>
  <si>
    <t>上昇率</t>
    <rPh sb="0" eb="2">
      <t>ジョウショウ</t>
    </rPh>
    <rPh sb="2" eb="3">
      <t>リツ</t>
    </rPh>
    <phoneticPr fontId="3"/>
  </si>
  <si>
    <t>乳幼児</t>
  </si>
  <si>
    <t>手取り額</t>
    <rPh sb="0" eb="2">
      <t>テド</t>
    </rPh>
    <rPh sb="3" eb="4">
      <t>ガク</t>
    </rPh>
    <phoneticPr fontId="3"/>
  </si>
  <si>
    <t>入力方法などご不明な点は
こちらからお問い合わせください。</t>
    <phoneticPr fontId="3"/>
  </si>
  <si>
    <t>　＊ざっくりした計算になりますので予めご了承ください。</t>
    <rPh sb="8" eb="10">
      <t>ケイサン</t>
    </rPh>
    <rPh sb="17" eb="18">
      <t>アラカジ</t>
    </rPh>
    <rPh sb="20" eb="22">
      <t>リョウショウ</t>
    </rPh>
    <phoneticPr fontId="17"/>
  </si>
  <si>
    <t>←この色のセルに入力ください</t>
    <rPh sb="3" eb="4">
      <t>イロ</t>
    </rPh>
    <rPh sb="8" eb="10">
      <t>ニュウリョク</t>
    </rPh>
    <phoneticPr fontId="17"/>
  </si>
  <si>
    <t>給与所得控除</t>
  </si>
  <si>
    <t>本人収入</t>
    <rPh sb="0" eb="2">
      <t>ホンニン</t>
    </rPh>
    <rPh sb="2" eb="4">
      <t>シュウニュウ</t>
    </rPh>
    <phoneticPr fontId="17"/>
  </si>
  <si>
    <t>vlookup関数のための数値</t>
    <rPh sb="7" eb="9">
      <t>カンスウ</t>
    </rPh>
    <rPh sb="13" eb="15">
      <t>スウチ</t>
    </rPh>
    <phoneticPr fontId="17"/>
  </si>
  <si>
    <t>年収</t>
    <rPh sb="0" eb="2">
      <t>ネンシュウ</t>
    </rPh>
    <phoneticPr fontId="17"/>
  </si>
  <si>
    <t>万円</t>
    <rPh sb="0" eb="2">
      <t>マンエン</t>
    </rPh>
    <phoneticPr fontId="17"/>
  </si>
  <si>
    <t>①</t>
    <phoneticPr fontId="17"/>
  </si>
  <si>
    <t>税率</t>
    <rPh sb="0" eb="2">
      <t>ゼイリツ</t>
    </rPh>
    <phoneticPr fontId="17"/>
  </si>
  <si>
    <t>速算加減値</t>
    <rPh sb="0" eb="2">
      <t>ソクサン</t>
    </rPh>
    <rPh sb="2" eb="4">
      <t>カゲン</t>
    </rPh>
    <rPh sb="4" eb="5">
      <t>チ</t>
    </rPh>
    <phoneticPr fontId="17"/>
  </si>
  <si>
    <t>扶養配偶者</t>
    <rPh sb="0" eb="2">
      <t>フヨウ</t>
    </rPh>
    <rPh sb="2" eb="5">
      <t>ハイグウシャ</t>
    </rPh>
    <phoneticPr fontId="17"/>
  </si>
  <si>
    <t>配偶者の年収</t>
    <rPh sb="0" eb="3">
      <t>ハイグウシャ</t>
    </rPh>
    <rPh sb="4" eb="6">
      <t>ネンシュウ</t>
    </rPh>
    <phoneticPr fontId="17"/>
  </si>
  <si>
    <t>16歳以上の子供等(扶養）</t>
    <rPh sb="2" eb="3">
      <t>サイ</t>
    </rPh>
    <rPh sb="3" eb="5">
      <t>イジョウ</t>
    </rPh>
    <rPh sb="6" eb="8">
      <t>コドモ</t>
    </rPh>
    <rPh sb="8" eb="9">
      <t>ナド</t>
    </rPh>
    <rPh sb="10" eb="12">
      <t>フヨウ</t>
    </rPh>
    <phoneticPr fontId="17"/>
  </si>
  <si>
    <t>人</t>
    <rPh sb="0" eb="1">
      <t>ニン</t>
    </rPh>
    <phoneticPr fontId="17"/>
  </si>
  <si>
    <t>19-23歳の子供(扶養）</t>
    <rPh sb="5" eb="6">
      <t>サイ</t>
    </rPh>
    <rPh sb="7" eb="9">
      <t>コドモ</t>
    </rPh>
    <rPh sb="10" eb="12">
      <t>フヨウ</t>
    </rPh>
    <phoneticPr fontId="17"/>
  </si>
  <si>
    <t>70歳以上・非同居(扶養)</t>
    <rPh sb="2" eb="3">
      <t>サイ</t>
    </rPh>
    <rPh sb="3" eb="5">
      <t>イジョウ</t>
    </rPh>
    <rPh sb="6" eb="7">
      <t>ヒ</t>
    </rPh>
    <rPh sb="7" eb="9">
      <t>ドウキョ</t>
    </rPh>
    <rPh sb="10" eb="12">
      <t>フヨウ</t>
    </rPh>
    <phoneticPr fontId="17"/>
  </si>
  <si>
    <t>配偶者控除額</t>
    <rPh sb="0" eb="3">
      <t>ハイグウシャ</t>
    </rPh>
    <rPh sb="3" eb="5">
      <t>コウジョ</t>
    </rPh>
    <rPh sb="5" eb="6">
      <t>ガク</t>
    </rPh>
    <phoneticPr fontId="17"/>
  </si>
  <si>
    <t>70歳以上・同居(扶養)</t>
    <rPh sb="2" eb="3">
      <t>サイ</t>
    </rPh>
    <rPh sb="3" eb="5">
      <t>イジョウ</t>
    </rPh>
    <rPh sb="6" eb="8">
      <t>ドウキョ</t>
    </rPh>
    <rPh sb="9" eb="11">
      <t>フヨウ</t>
    </rPh>
    <phoneticPr fontId="17"/>
  </si>
  <si>
    <t>配偶者収入</t>
    <rPh sb="0" eb="3">
      <t>ハイグウシャ</t>
    </rPh>
    <rPh sb="3" eb="5">
      <t>シュウニュウ</t>
    </rPh>
    <phoneticPr fontId="17"/>
  </si>
  <si>
    <t>給与所得控除</t>
    <rPh sb="0" eb="2">
      <t>キュウヨ</t>
    </rPh>
    <rPh sb="2" eb="4">
      <t>ショトク</t>
    </rPh>
    <rPh sb="4" eb="6">
      <t>コウジョ</t>
    </rPh>
    <phoneticPr fontId="17"/>
  </si>
  <si>
    <t>社会保険料控除(15%)</t>
    <rPh sb="0" eb="2">
      <t>シャカイ</t>
    </rPh>
    <rPh sb="2" eb="5">
      <t>ホケンリョウ</t>
    </rPh>
    <rPh sb="5" eb="7">
      <t>コウジョ</t>
    </rPh>
    <phoneticPr fontId="17"/>
  </si>
  <si>
    <t>②</t>
    <phoneticPr fontId="17"/>
  </si>
  <si>
    <t>基礎控除</t>
    <rPh sb="0" eb="2">
      <t>キソ</t>
    </rPh>
    <rPh sb="2" eb="4">
      <t>コウジョ</t>
    </rPh>
    <phoneticPr fontId="17"/>
  </si>
  <si>
    <t>所得税速算表</t>
  </si>
  <si>
    <t>配偶者控除</t>
    <rPh sb="0" eb="3">
      <t>ハイグウシャ</t>
    </rPh>
    <rPh sb="3" eb="5">
      <t>コウジョ</t>
    </rPh>
    <phoneticPr fontId="17"/>
  </si>
  <si>
    <t>課税所得</t>
    <rPh sb="0" eb="2">
      <t>カゼイ</t>
    </rPh>
    <rPh sb="2" eb="4">
      <t>ショトク</t>
    </rPh>
    <phoneticPr fontId="17"/>
  </si>
  <si>
    <t>他扶養控除</t>
    <rPh sb="0" eb="1">
      <t>ホカ</t>
    </rPh>
    <rPh sb="1" eb="3">
      <t>フヨウ</t>
    </rPh>
    <rPh sb="3" eb="5">
      <t>コウジョ</t>
    </rPh>
    <phoneticPr fontId="17"/>
  </si>
  <si>
    <t>生命保険料控除</t>
    <rPh sb="0" eb="2">
      <t>セイメイ</t>
    </rPh>
    <rPh sb="2" eb="5">
      <t>ｐ</t>
    </rPh>
    <rPh sb="5" eb="7">
      <t>コウジョ</t>
    </rPh>
    <phoneticPr fontId="17"/>
  </si>
  <si>
    <t>ideco控除</t>
    <rPh sb="5" eb="7">
      <t>コウジョ</t>
    </rPh>
    <phoneticPr fontId="17"/>
  </si>
  <si>
    <t>その他控除</t>
    <rPh sb="2" eb="3">
      <t>タ</t>
    </rPh>
    <rPh sb="3" eb="5">
      <t>コウジョ</t>
    </rPh>
    <phoneticPr fontId="17"/>
  </si>
  <si>
    <t>控除額計</t>
    <rPh sb="0" eb="2">
      <t>コウジョ</t>
    </rPh>
    <rPh sb="2" eb="3">
      <t>ガク</t>
    </rPh>
    <rPh sb="3" eb="4">
      <t>ケイ</t>
    </rPh>
    <phoneticPr fontId="17"/>
  </si>
  <si>
    <t>③</t>
    <phoneticPr fontId="17"/>
  </si>
  <si>
    <t>前年ふるさと納税額</t>
    <rPh sb="0" eb="2">
      <t>ゼンネン</t>
    </rPh>
    <rPh sb="6" eb="8">
      <t>ノウゼイ</t>
    </rPh>
    <rPh sb="8" eb="9">
      <t>ガク</t>
    </rPh>
    <phoneticPr fontId="17"/>
  </si>
  <si>
    <t>万円</t>
    <rPh sb="0" eb="2">
      <t>ｍ</t>
    </rPh>
    <phoneticPr fontId="17"/>
  </si>
  <si>
    <t>①－③</t>
    <phoneticPr fontId="17"/>
  </si>
  <si>
    <t>所得税</t>
    <rPh sb="0" eb="3">
      <t>ショトクゼイ</t>
    </rPh>
    <phoneticPr fontId="17"/>
  </si>
  <si>
    <t>住民税</t>
    <rPh sb="0" eb="3">
      <t>ジュウミンゼイ</t>
    </rPh>
    <phoneticPr fontId="17"/>
  </si>
  <si>
    <t>税合計</t>
    <rPh sb="0" eb="1">
      <t>ゼイ</t>
    </rPh>
    <rPh sb="1" eb="3">
      <t>ゴウケイ</t>
    </rPh>
    <phoneticPr fontId="17"/>
  </si>
  <si>
    <t>④</t>
    <phoneticPr fontId="17"/>
  </si>
  <si>
    <t>控除額</t>
    <rPh sb="0" eb="2">
      <t>コウジョ</t>
    </rPh>
    <rPh sb="2" eb="3">
      <t>ガク</t>
    </rPh>
    <phoneticPr fontId="17"/>
  </si>
  <si>
    <t>税/年収比</t>
    <rPh sb="0" eb="1">
      <t>ゼイ</t>
    </rPh>
    <rPh sb="2" eb="4">
      <t>ネンシュウ</t>
    </rPh>
    <rPh sb="4" eb="5">
      <t>ヒ</t>
    </rPh>
    <phoneticPr fontId="17"/>
  </si>
  <si>
    <t>％</t>
    <phoneticPr fontId="17"/>
  </si>
  <si>
    <t>手取り額</t>
    <rPh sb="0" eb="2">
      <t>テド</t>
    </rPh>
    <rPh sb="3" eb="4">
      <t>ガク</t>
    </rPh>
    <phoneticPr fontId="17"/>
  </si>
  <si>
    <t>①－②－④</t>
    <phoneticPr fontId="17"/>
  </si>
  <si>
    <t>手取り額/年収比</t>
    <rPh sb="0" eb="2">
      <t>テド</t>
    </rPh>
    <rPh sb="3" eb="4">
      <t>ガク</t>
    </rPh>
    <rPh sb="5" eb="7">
      <t>ネンシュウ</t>
    </rPh>
    <rPh sb="7" eb="8">
      <t>ヒ</t>
    </rPh>
    <phoneticPr fontId="17"/>
  </si>
  <si>
    <t>※生命保険料控除額はCASEによって異なるためデフォルトでは5万円。</t>
    <rPh sb="1" eb="3">
      <t>セイメイ</t>
    </rPh>
    <rPh sb="3" eb="5">
      <t>ホケン</t>
    </rPh>
    <rPh sb="5" eb="6">
      <t>リョウ</t>
    </rPh>
    <rPh sb="6" eb="8">
      <t>コウジョ</t>
    </rPh>
    <rPh sb="8" eb="9">
      <t>ガク</t>
    </rPh>
    <rPh sb="18" eb="19">
      <t>コト</t>
    </rPh>
    <rPh sb="31" eb="33">
      <t>ｍ</t>
    </rPh>
    <phoneticPr fontId="17"/>
  </si>
  <si>
    <t>※住民税と所得税控除額が異なる分、住民税額に＋1万円して計算。</t>
    <rPh sb="1" eb="4">
      <t>ジュウミンゼイ</t>
    </rPh>
    <rPh sb="5" eb="8">
      <t>ショトクゼイ</t>
    </rPh>
    <rPh sb="8" eb="10">
      <t>コウジョ</t>
    </rPh>
    <rPh sb="10" eb="11">
      <t>ガク</t>
    </rPh>
    <rPh sb="12" eb="13">
      <t>コト</t>
    </rPh>
    <rPh sb="15" eb="16">
      <t>ブン</t>
    </rPh>
    <rPh sb="17" eb="20">
      <t>ジュウミンゼイ</t>
    </rPh>
    <rPh sb="20" eb="21">
      <t>ガク</t>
    </rPh>
    <rPh sb="24" eb="26">
      <t>ｍ</t>
    </rPh>
    <rPh sb="28" eb="30">
      <t>ケイサン</t>
    </rPh>
    <phoneticPr fontId="17"/>
  </si>
  <si>
    <t>※住宅ローン控除は考慮せず。</t>
    <rPh sb="1" eb="3">
      <t>ジュウタク</t>
    </rPh>
    <rPh sb="6" eb="8">
      <t>コウジョ</t>
    </rPh>
    <rPh sb="9" eb="11">
      <t>コウリョ</t>
    </rPh>
    <phoneticPr fontId="17"/>
  </si>
  <si>
    <t>手取り額計算シート</t>
    <rPh sb="0" eb="2">
      <t>テド</t>
    </rPh>
    <rPh sb="3" eb="4">
      <t>ガク</t>
    </rPh>
    <rPh sb="4" eb="6">
      <t>ケイサン</t>
    </rPh>
    <phoneticPr fontId="3"/>
  </si>
  <si>
    <t>学費</t>
    <rPh sb="0" eb="2">
      <t>ガクヒ</t>
    </rPh>
    <phoneticPr fontId="3"/>
  </si>
  <si>
    <t>年収から手取り額を簡易計算（会社員向け）2020.4～</t>
    <rPh sb="0" eb="2">
      <t>ネンシュウ</t>
    </rPh>
    <rPh sb="4" eb="6">
      <t>テド</t>
    </rPh>
    <rPh sb="7" eb="8">
      <t>ガク</t>
    </rPh>
    <rPh sb="9" eb="11">
      <t>カンイ</t>
    </rPh>
    <rPh sb="11" eb="13">
      <t>ケイサン</t>
    </rPh>
    <rPh sb="14" eb="17">
      <t>カイシャイン</t>
    </rPh>
    <rPh sb="17" eb="18">
      <t>ム</t>
    </rPh>
    <phoneticPr fontId="17"/>
  </si>
  <si>
    <t>・これは、過去にどういう割合でいくらずつ資産運用していたら、どれだけの成果があって、どれだけのリスク（振れ幅）があったのかなど参考にするためのツールです。</t>
    <rPh sb="5" eb="7">
      <t>カコ</t>
    </rPh>
    <rPh sb="12" eb="14">
      <t>ワリアイ</t>
    </rPh>
    <rPh sb="20" eb="22">
      <t>シサン</t>
    </rPh>
    <rPh sb="22" eb="24">
      <t>ウンヨウ</t>
    </rPh>
    <rPh sb="35" eb="37">
      <t>セイカ</t>
    </rPh>
    <rPh sb="51" eb="52">
      <t>フ</t>
    </rPh>
    <rPh sb="53" eb="54">
      <t>ハバ</t>
    </rPh>
    <rPh sb="63" eb="65">
      <t>サンコウ</t>
    </rPh>
    <phoneticPr fontId="3"/>
  </si>
  <si>
    <t>・使い方→入力する箇所は黄色のセルだけです。色々とシミュレーションしてみてください。</t>
    <rPh sb="1" eb="2">
      <t>ツカ</t>
    </rPh>
    <rPh sb="3" eb="4">
      <t>カタ</t>
    </rPh>
    <rPh sb="5" eb="7">
      <t>ニュウリョク</t>
    </rPh>
    <rPh sb="9" eb="11">
      <t>カショ</t>
    </rPh>
    <rPh sb="12" eb="14">
      <t>キイロ</t>
    </rPh>
    <rPh sb="22" eb="24">
      <t>イロイロ</t>
    </rPh>
    <phoneticPr fontId="3"/>
  </si>
  <si>
    <t>・なお、ここでのシミュレーションは"入力シート"や"CF表"とは連動しません。</t>
    <phoneticPr fontId="3"/>
  </si>
  <si>
    <r>
      <t>ＭＩＸ割合（</t>
    </r>
    <r>
      <rPr>
        <sz val="11"/>
        <color indexed="10"/>
        <rFont val="ＭＳ Ｐゴシック"/>
        <family val="3"/>
        <charset val="128"/>
      </rPr>
      <t>合計100％になるよう入力ください</t>
    </r>
    <r>
      <rPr>
        <sz val="11"/>
        <color indexed="8"/>
        <rFont val="ＭＳ Ｐゴシック"/>
        <family val="3"/>
        <charset val="128"/>
      </rPr>
      <t>）</t>
    </r>
    <rPh sb="3" eb="5">
      <t>ワリアイ</t>
    </rPh>
    <rPh sb="6" eb="8">
      <t>ゴウケイ</t>
    </rPh>
    <rPh sb="17" eb="19">
      <t>ニュウリョク</t>
    </rPh>
    <phoneticPr fontId="3"/>
  </si>
  <si>
    <t>日本株</t>
    <rPh sb="0" eb="2">
      <t>ニホン</t>
    </rPh>
    <rPh sb="2" eb="3">
      <t>カブ</t>
    </rPh>
    <phoneticPr fontId="3"/>
  </si>
  <si>
    <t>外国株</t>
    <rPh sb="0" eb="2">
      <t>ガイコク</t>
    </rPh>
    <rPh sb="2" eb="3">
      <t>カブ</t>
    </rPh>
    <phoneticPr fontId="3"/>
  </si>
  <si>
    <t>日本債権</t>
    <rPh sb="0" eb="2">
      <t>ニホン</t>
    </rPh>
    <rPh sb="2" eb="4">
      <t>サイケン</t>
    </rPh>
    <phoneticPr fontId="3"/>
  </si>
  <si>
    <t>外国債券</t>
    <rPh sb="0" eb="2">
      <t>ガイコク</t>
    </rPh>
    <rPh sb="2" eb="4">
      <t>サイケン</t>
    </rPh>
    <phoneticPr fontId="3"/>
  </si>
  <si>
    <t>外国リート</t>
    <rPh sb="0" eb="2">
      <t>ガイコク</t>
    </rPh>
    <phoneticPr fontId="3"/>
  </si>
  <si>
    <t>日本債券</t>
    <rPh sb="0" eb="2">
      <t>ニホン</t>
    </rPh>
    <rPh sb="2" eb="4">
      <t>サイケン</t>
    </rPh>
    <phoneticPr fontId="3"/>
  </si>
  <si>
    <t>投資金額
（万円）</t>
    <rPh sb="0" eb="2">
      <t>トウシ</t>
    </rPh>
    <rPh sb="2" eb="4">
      <t>キンガク</t>
    </rPh>
    <rPh sb="6" eb="8">
      <t>マンエン</t>
    </rPh>
    <phoneticPr fontId="3"/>
  </si>
  <si>
    <t>累積投資額</t>
    <rPh sb="0" eb="2">
      <t>ルイセキ</t>
    </rPh>
    <rPh sb="2" eb="4">
      <t>トウシ</t>
    </rPh>
    <rPh sb="4" eb="5">
      <t>ガク</t>
    </rPh>
    <phoneticPr fontId="3"/>
  </si>
  <si>
    <r>
      <t xml:space="preserve">コスト
</t>
    </r>
    <r>
      <rPr>
        <sz val="6"/>
        <color indexed="8"/>
        <rFont val="ＭＳ Ｐゴシック"/>
        <family val="3"/>
        <charset val="128"/>
      </rPr>
      <t>（</t>
    </r>
    <r>
      <rPr>
        <sz val="7"/>
        <color indexed="8"/>
        <rFont val="ＭＳ Ｐゴシック"/>
        <family val="3"/>
        <charset val="128"/>
      </rPr>
      <t>信託報酬）</t>
    </r>
    <rPh sb="5" eb="7">
      <t>シンタク</t>
    </rPh>
    <rPh sb="7" eb="9">
      <t>ホウシュウ</t>
    </rPh>
    <phoneticPr fontId="3"/>
  </si>
  <si>
    <r>
      <t xml:space="preserve">リターン
</t>
    </r>
    <r>
      <rPr>
        <sz val="7"/>
        <color indexed="8"/>
        <rFont val="ＭＳ Ｐゴシック"/>
        <family val="3"/>
        <charset val="128"/>
      </rPr>
      <t>（対累積額）</t>
    </r>
    <rPh sb="6" eb="7">
      <t>タイ</t>
    </rPh>
    <rPh sb="7" eb="9">
      <t>ルイセキ</t>
    </rPh>
    <rPh sb="9" eb="10">
      <t>ガク</t>
    </rPh>
    <phoneticPr fontId="3"/>
  </si>
  <si>
    <t>平均ﾘﾀｰﾝ</t>
    <rPh sb="0" eb="2">
      <t>ヘイキン</t>
    </rPh>
    <phoneticPr fontId="3"/>
  </si>
  <si>
    <t>日本株：TOPIX</t>
    <rPh sb="0" eb="2">
      <t>ニホン</t>
    </rPh>
    <rPh sb="2" eb="3">
      <t>カブ</t>
    </rPh>
    <phoneticPr fontId="3"/>
  </si>
  <si>
    <t>外国株：MSCI コクサイ・インデックス (KOKUSAI) (円)</t>
    <rPh sb="0" eb="2">
      <t>ガイコク</t>
    </rPh>
    <rPh sb="2" eb="3">
      <t>カブ</t>
    </rPh>
    <phoneticPr fontId="3"/>
  </si>
  <si>
    <t>日本債券：NOMURA-BPI 総合</t>
    <rPh sb="0" eb="2">
      <t>ニホン</t>
    </rPh>
    <rPh sb="2" eb="4">
      <t>サイケン</t>
    </rPh>
    <phoneticPr fontId="3"/>
  </si>
  <si>
    <t>外国債券：FTSE/シティグループ 世界国債インデックス 除く日本 (円)</t>
    <rPh sb="0" eb="2">
      <t>ガイコク</t>
    </rPh>
    <rPh sb="2" eb="4">
      <t>サイケン</t>
    </rPh>
    <phoneticPr fontId="3"/>
  </si>
  <si>
    <t>外国リート：S&amp;P グローバルREIT指数 (円)</t>
    <rPh sb="0" eb="2">
      <t>ガイコク</t>
    </rPh>
    <phoneticPr fontId="3"/>
  </si>
  <si>
    <t>基本</t>
    <rPh sb="0" eb="2">
      <t>キホン</t>
    </rPh>
    <phoneticPr fontId="3"/>
  </si>
  <si>
    <t>収入</t>
    <rPh sb="0" eb="2">
      <t>シュウニュウ</t>
    </rPh>
    <phoneticPr fontId="3"/>
  </si>
  <si>
    <t>生活費</t>
    <rPh sb="0" eb="3">
      <t>セイカツヒ</t>
    </rPh>
    <phoneticPr fontId="3"/>
  </si>
  <si>
    <t>教育費</t>
    <rPh sb="0" eb="3">
      <t>キョウイクヒ</t>
    </rPh>
    <phoneticPr fontId="3"/>
  </si>
  <si>
    <t>運用</t>
    <rPh sb="0" eb="2">
      <t>ウンヨウ</t>
    </rPh>
    <phoneticPr fontId="3"/>
  </si>
  <si>
    <t>住宅費</t>
    <rPh sb="0" eb="2">
      <t>ジュウタク</t>
    </rPh>
    <rPh sb="2" eb="3">
      <t>ヒ</t>
    </rPh>
    <phoneticPr fontId="3"/>
  </si>
  <si>
    <t>ライフプラン表のスタートは当年の1/1が良い理由</t>
    <phoneticPr fontId="3"/>
  </si>
  <si>
    <t>繰上返済を反映する方法は？</t>
    <rPh sb="0" eb="2">
      <t>クリア</t>
    </rPh>
    <rPh sb="2" eb="4">
      <t>ヘンサイ</t>
    </rPh>
    <rPh sb="5" eb="7">
      <t>ハンエイ</t>
    </rPh>
    <rPh sb="9" eb="11">
      <t>ホウホウ</t>
    </rPh>
    <phoneticPr fontId="3"/>
  </si>
  <si>
    <r>
      <rPr>
        <u/>
        <sz val="10"/>
        <color indexed="12"/>
        <rFont val="HGｺﾞｼｯｸM"/>
        <family val="3"/>
        <charset val="128"/>
      </rPr>
      <t>入力方法・ライフプラン表作成のヒント集</t>
    </r>
    <r>
      <rPr>
        <u/>
        <sz val="8"/>
        <color indexed="12"/>
        <rFont val="HGｺﾞｼｯｸM"/>
        <family val="3"/>
        <charset val="128"/>
      </rPr>
      <t xml:space="preserve">
https://www.excelcf.net/mokuji/</t>
    </r>
    <rPh sb="0" eb="2">
      <t>ニュウリョク</t>
    </rPh>
    <rPh sb="2" eb="4">
      <t>ホウホウ</t>
    </rPh>
    <rPh sb="11" eb="12">
      <t>ヒョウ</t>
    </rPh>
    <rPh sb="12" eb="14">
      <t>サクセイ</t>
    </rPh>
    <rPh sb="18" eb="19">
      <t>シュウ</t>
    </rPh>
    <phoneticPr fontId="3"/>
  </si>
  <si>
    <t>■</t>
    <phoneticPr fontId="3"/>
  </si>
  <si>
    <t>物価上昇率</t>
    <rPh sb="0" eb="2">
      <t>ブッカ</t>
    </rPh>
    <rPh sb="2" eb="4">
      <t>ジョウショウ</t>
    </rPh>
    <rPh sb="4" eb="5">
      <t>リツ</t>
    </rPh>
    <phoneticPr fontId="3"/>
  </si>
  <si>
    <t>物価上昇率とは何ですか？</t>
    <rPh sb="0" eb="2">
      <t>ブッカ</t>
    </rPh>
    <rPh sb="2" eb="4">
      <t>ジョウショウ</t>
    </rPh>
    <rPh sb="4" eb="5">
      <t>リツ</t>
    </rPh>
    <rPh sb="7" eb="8">
      <t>ナン</t>
    </rPh>
    <phoneticPr fontId="3"/>
  </si>
  <si>
    <t>第一子</t>
    <rPh sb="0" eb="3">
      <t>ダイイッシ</t>
    </rPh>
    <phoneticPr fontId="3"/>
  </si>
  <si>
    <t>第二子</t>
    <rPh sb="0" eb="3">
      <t>ダイニシ</t>
    </rPh>
    <phoneticPr fontId="3"/>
  </si>
  <si>
    <t>子供２</t>
  </si>
  <si>
    <t>Googleスプレッドシートや
スマホ・タブレットのエクセルアプリでも動作します！！</t>
    <phoneticPr fontId="3"/>
  </si>
  <si>
    <t>自分でつくれるエクセル・ライフプラン表</t>
    <phoneticPr fontId="3"/>
  </si>
  <si>
    <t>注５）当ツールの著作権は</t>
    <rPh sb="0" eb="1">
      <t>チュウ</t>
    </rPh>
    <phoneticPr fontId="3"/>
  </si>
  <si>
    <t>のサイト管理者が所有しています。</t>
    <phoneticPr fontId="3"/>
  </si>
  <si>
    <t>❓</t>
    <phoneticPr fontId="3"/>
  </si>
  <si>
    <t>家計収支編</t>
    <phoneticPr fontId="70"/>
  </si>
  <si>
    <t>住宅購入編</t>
    <phoneticPr fontId="70"/>
  </si>
  <si>
    <t>・住宅ローン金額、金利、期間ごとの返済額早見表</t>
  </si>
  <si>
    <t>・40代で住宅ローンは何年返済にするべきか</t>
  </si>
  <si>
    <t>・住宅ローン減税期間中は繰上返済をしない方がよいのか？</t>
  </si>
  <si>
    <t>・【自分でつくれるエクセル・ライフプラン表】繰上返済効果を確認する方法（カンタンです）</t>
  </si>
  <si>
    <t>・手元の500万円で住宅ローン繰上返済するのか、資産運用にまわすのか</t>
  </si>
  <si>
    <t>・住宅ローンの安全な返済比率は税込み年収×〇％以内！</t>
  </si>
  <si>
    <t>・【三段階金利対応！】住宅ローンをエクセルでシミュレーション！</t>
  </si>
  <si>
    <t>・エクセル・ライフプラン表の基本的な入力方法</t>
  </si>
  <si>
    <t>・【動画】ライフプラン表作成例</t>
  </si>
  <si>
    <t>・ライフプラン表のスタート時点は当年の１月１日が良い理由</t>
  </si>
  <si>
    <t>・【無料ダウンロード】１年間の家計簿はエクセルＡ４・１枚だけでＯＫ！</t>
  </si>
  <si>
    <t>・家計の月間支出は平均どれくらい？</t>
  </si>
  <si>
    <t>・【会社員向け】年収から年間手取額（可処分所得）を簡易計算できるエクセル　2020年（令和2年）版</t>
  </si>
  <si>
    <t>・“世帯年収別”１か月ごとの平均消費支出と我が家の家計を比較できるエクセルツール！</t>
  </si>
  <si>
    <t>・20年後、公的年金は今より２割程目減りする？（所得代替率の件）</t>
  </si>
  <si>
    <t>・【動画】複数の保険料推移をライフ（マネー）プラン表に反映するやり方</t>
  </si>
  <si>
    <t>・住宅購入後、妻はいくら収入を得ればよいかのシミュレーション</t>
  </si>
  <si>
    <t>・子供の教育費無償化について</t>
  </si>
  <si>
    <t>・働き方が変化する中でライフプランニングはどう変わるか</t>
  </si>
  <si>
    <t>・会社の退職金と確定拠出年金一時金あわせて税引後いくら手元に残るか？</t>
  </si>
  <si>
    <t>・最低限身に付けるべき金融リテラシー１５項目</t>
  </si>
  <si>
    <t>・ライフプラン表作成に役立つサイト５選</t>
  </si>
  <si>
    <t>・【ケーススタディ】独身世帯のライフプラン表</t>
  </si>
  <si>
    <t>・住宅ローン返済が不安ならエクセルでライフプラン表をつくってみよう！</t>
  </si>
  <si>
    <t>・【ケーススタディ】ライフプラン表をつくって住宅購入可能額を検討する</t>
  </si>
  <si>
    <t>・住宅購入資金のうち頭金の平均はいくらぐらい？</t>
  </si>
  <si>
    <t>・【動画】年収500万円で3000万円のマンションが購入できるかのライフプランシミュレーション</t>
  </si>
  <si>
    <t>・住宅ローン金利0.5％、1.5％、3.0％のときの繰上返済効果の違い</t>
  </si>
  <si>
    <t>・住宅ローン控除はトータルでいくら還付されるかのシミュレーション</t>
  </si>
  <si>
    <t>・2021年3月新築住宅ローン最新低金利TOP３＜30年超固定金利・フラット35編＞</t>
  </si>
  <si>
    <t>・2021年3月新築住宅ローン最新低金利TOP５＜変動金利編＞</t>
  </si>
  <si>
    <t>・住宅ローンを組む際の諸費用は物件価格×〇％</t>
  </si>
  <si>
    <t>リスクと保険編</t>
    <phoneticPr fontId="70"/>
  </si>
  <si>
    <t>・保険契約一覧表（エクセル・無料ダウンロード）</t>
  </si>
  <si>
    <t>・会社員の夫が亡くなったら遺族保障年金はいくら受け取れるのか？</t>
  </si>
  <si>
    <t>・ライフプランシミュレーションから夫の合理的な死亡保険金を確認する方法</t>
  </si>
  <si>
    <t>・生命保険料が半額以下になる？収入保障保険</t>
  </si>
  <si>
    <t>・払った保険料が戻る系の医療保険２選</t>
  </si>
  <si>
    <t>・ネット生命保険はどの会社が最もリーズナブルか？（医療保険編）</t>
  </si>
  <si>
    <t>・ネット生命保険はどの会社が最もリーズナブルか？（定期保険編）</t>
  </si>
  <si>
    <t>・医療保険は必要なのか？生涯の保険料と受け取る保険金から考えてみた。</t>
  </si>
  <si>
    <t>・住宅ローンを組んだら死亡保険は減額、保険料を節約していい？</t>
  </si>
  <si>
    <t>資産運用編</t>
    <phoneticPr fontId="70"/>
  </si>
  <si>
    <t>・投資信託３つの特徴と、もし１０年前からコツコツ積立分散投資していたら？</t>
  </si>
  <si>
    <t>・長期投資の効果－だれでも１億円はつくれる</t>
  </si>
  <si>
    <t>・iDeCo・投資信託　元本割れを回避するための長期保有戦略とは？</t>
  </si>
  <si>
    <t>・成功するための個人型確定拠出年金（iDeCo）の始め方とは？</t>
  </si>
  <si>
    <t>・イデコ（iDeCo／個人型確定拠出年金）で、まずは所得税・住民税を年4万円以上削減してみる</t>
  </si>
  <si>
    <t>・資産運用の効果をライフプラン表に反映するやり方</t>
  </si>
  <si>
    <t>・将来の年金不安はライフプランニングと積立投資でリカバーしよう！</t>
  </si>
  <si>
    <t>・老後の資産運用は運用しながら取り崩すことの効果について</t>
  </si>
  <si>
    <t>・公的年金だけでは不足する老後生活でも資産運用効果で資産が減らないライフプラン例</t>
  </si>
  <si>
    <t>・月1万円の節約が資産運用効果にて50年でXXXX万円になる話</t>
  </si>
  <si>
    <t>・イデコ（iDeCo/個人型確定拠出年金）この配分・30年で約800万を”2000万円以上”にする計画</t>
  </si>
  <si>
    <t>・同じ積立額でも35年で、現金966万円＜投信2191万円＜イデコ3549万円と差が付くわけ</t>
  </si>
  <si>
    <t>・金融資産運用の効果がライフプランに与える影響を検証する方法</t>
  </si>
  <si>
    <t>・イデコ（iDeCo／個人型確定拠出年金）ファンドはパッシブ型（インデックス型）で手数料の安いものを選ぶ３つの理由</t>
  </si>
  <si>
    <t>・ライフプランを充実させる投資信託の選び方①「手数料の低いものを選ぼう」</t>
  </si>
  <si>
    <t>・投資信託　純資産総額ランキングで買ってはいけない理由</t>
  </si>
  <si>
    <t>・イデコ（iDeCo/個人型確定拠出年金）スイッチングのメリット（ＳＢＩ証券）</t>
  </si>
  <si>
    <t>基本的な使用方法編</t>
    <rPh sb="0" eb="3">
      <t>キホンテキ</t>
    </rPh>
    <phoneticPr fontId="70"/>
  </si>
  <si>
    <t>・将来のライフプラン表をつくったら家計が大赤字だった場合はどうすればよいか？</t>
    <phoneticPr fontId="70"/>
  </si>
  <si>
    <t>・子どもが一人増えると大学卒業までいくら必要か</t>
    <phoneticPr fontId="70"/>
  </si>
  <si>
    <t>・夫婦の財布が別の場合、家計簿はどうすればよい？</t>
    <phoneticPr fontId="70"/>
  </si>
  <si>
    <t>・年収1000万円でも老後破産するのはなぜ？</t>
    <phoneticPr fontId="70"/>
  </si>
  <si>
    <t>・【動画】ライフプラン表で住宅ローンの繰上返済を計画する</t>
    <phoneticPr fontId="70"/>
  </si>
  <si>
    <t>・住宅ローンは何年で組めばよいのか</t>
    <phoneticPr fontId="70"/>
  </si>
  <si>
    <t>・住宅ローンは固定金利、変動金利どっちを選ぶ？</t>
    <phoneticPr fontId="70"/>
  </si>
  <si>
    <t>・妻が専業主婦の家庭の世帯主が亡くなったら家計はどうなるか？</t>
    <phoneticPr fontId="70"/>
  </si>
  <si>
    <t>・死亡保険　必要保障額を計算してみよう！</t>
    <phoneticPr fontId="70"/>
  </si>
  <si>
    <t>・死亡保険　必要保障額の推移シミュレーション</t>
    <phoneticPr fontId="70"/>
  </si>
  <si>
    <t>・大病や大ケガでの長期就業不能に備える。ネット加入できる就業不能保険はどこが一番リーズナブルか</t>
    <phoneticPr fontId="70"/>
  </si>
  <si>
    <t>・ネット生命保険はどの会社が最もリーズナブルか？（収入保障保険編）</t>
    <phoneticPr fontId="70"/>
  </si>
  <si>
    <t>・積立投資はライフプラン表にどう反映させるのか？</t>
    <phoneticPr fontId="70"/>
  </si>
  <si>
    <t>・金融資産のうち、何割くらいまで投資に充ててよいか？</t>
    <phoneticPr fontId="70"/>
  </si>
  <si>
    <t>・月１万円の節約＝５０年で６００万円～３６９３万円の家計改善効果！</t>
    <phoneticPr fontId="70"/>
  </si>
  <si>
    <t>・積立額が同じでも、年金以外に老後使えるお金が月1.9万円と月13.6万円と差がつく理由</t>
    <phoneticPr fontId="70"/>
  </si>
  <si>
    <t>・イデコ（iDeCo/個人型確定拠出年金）は公的年金（厚生年金、国民年金）の不足分を補えるのか？</t>
    <phoneticPr fontId="70"/>
  </si>
  <si>
    <t>・【投資信託】インデックス（パッシブ）型とアクティブ型はどちらを選ぶ？</t>
    <phoneticPr fontId="70"/>
  </si>
  <si>
    <t>・ＳＢＩ証券のイデコ（iDeCo/個人型確定拠出年金）で国際分散投資するならこの５つのファンドがおススメ</t>
    <phoneticPr fontId="70"/>
  </si>
  <si>
    <t>・ライフプランを充実させる投資信託の選び方②　「基本的にはインデックス型を選ぼう」</t>
    <phoneticPr fontId="70"/>
  </si>
  <si>
    <t>・ライフプランを充実させる投資信託の選び方③　「無分配型・再投資型・１年決算型を選ぼう」</t>
    <phoneticPr fontId="70"/>
  </si>
  <si>
    <t>・ライフプランを充実させる投資信託の選び方④　「できるだけ解散（繰上償還）しないものを選ぼう」</t>
    <phoneticPr fontId="70"/>
  </si>
  <si>
    <t>・複利のパワーで地球で一番金持ちになる方法</t>
    <phoneticPr fontId="70"/>
  </si>
  <si>
    <t>※前年の普通預金等が不足している場合、CF表には"0"と反映されます。</t>
    <rPh sb="1" eb="3">
      <t>ゼンネン</t>
    </rPh>
    <rPh sb="4" eb="9">
      <t>フツウヨキントウ</t>
    </rPh>
    <rPh sb="10" eb="12">
      <t>フソク</t>
    </rPh>
    <rPh sb="16" eb="18">
      <t>バアイ</t>
    </rPh>
    <rPh sb="21" eb="22">
      <t>ヒョウ</t>
    </rPh>
    <rPh sb="28" eb="30">
      <t>ハンエイ</t>
    </rPh>
    <phoneticPr fontId="3"/>
  </si>
  <si>
    <t>なぜ自分でライフプラン表を
つくる必要があるのか？</t>
    <rPh sb="2" eb="4">
      <t>ジブン</t>
    </rPh>
    <rPh sb="11" eb="12">
      <t>ヒョウ</t>
    </rPh>
    <rPh sb="17" eb="19">
      <t>ヒツヨウ</t>
    </rPh>
    <phoneticPr fontId="3"/>
  </si>
  <si>
    <t>"世帯年収別"の平均的な基本生活費は？</t>
    <rPh sb="1" eb="3">
      <t>セタイ</t>
    </rPh>
    <rPh sb="3" eb="6">
      <t>ネンシュウベツ</t>
    </rPh>
    <rPh sb="8" eb="11">
      <t>ヘイキンテキ</t>
    </rPh>
    <rPh sb="12" eb="14">
      <t>キホン</t>
    </rPh>
    <rPh sb="14" eb="17">
      <t>セイカツヒ</t>
    </rPh>
    <phoneticPr fontId="3"/>
  </si>
  <si>
    <t>graph</t>
    <phoneticPr fontId="3"/>
  </si>
  <si>
    <t>の現金化</t>
    <rPh sb="1" eb="4">
      <t>ゲンキンカ</t>
    </rPh>
    <phoneticPr fontId="3"/>
  </si>
  <si>
    <t>iDeCoと積立NISAどちらを選ぶべき？</t>
    <phoneticPr fontId="3"/>
  </si>
  <si>
    <t>2年間（修士）</t>
    <rPh sb="1" eb="2">
      <t>ネン</t>
    </rPh>
    <rPh sb="2" eb="3">
      <t>カン</t>
    </rPh>
    <rPh sb="4" eb="6">
      <t>シュウシ</t>
    </rPh>
    <phoneticPr fontId="3"/>
  </si>
  <si>
    <t>参考：文部科学省　</t>
    <rPh sb="0" eb="2">
      <t>サンコウ</t>
    </rPh>
    <rPh sb="3" eb="5">
      <t>モンブ</t>
    </rPh>
    <rPh sb="5" eb="8">
      <t>カガクショウ</t>
    </rPh>
    <phoneticPr fontId="3"/>
  </si>
  <si>
    <t>「平成22年度国立大学の授業料・入学料及び検定料の調査結果について」</t>
    <phoneticPr fontId="3"/>
  </si>
  <si>
    <t>（想定利回り）</t>
    <phoneticPr fontId="3"/>
  </si>
  <si>
    <t>（税率）</t>
    <rPh sb="1" eb="3">
      <t>ゼイリツ</t>
    </rPh>
    <phoneticPr fontId="3"/>
  </si>
  <si>
    <t>【動画解説】複数の保険料推移をライフ（マネー）プラン表に反映するやり方</t>
    <rPh sb="3" eb="5">
      <t>カイセツ</t>
    </rPh>
    <phoneticPr fontId="3"/>
  </si>
  <si>
    <t>また、入力シートに所々記載のある入力のヒント/コメントなどを参考にがんばって入力してみてください。</t>
    <rPh sb="3" eb="5">
      <t>ニュウリョク</t>
    </rPh>
    <rPh sb="9" eb="11">
      <t>トコロドコロ</t>
    </rPh>
    <rPh sb="11" eb="13">
      <t>キサイ</t>
    </rPh>
    <rPh sb="16" eb="18">
      <t>ニュウリョク</t>
    </rPh>
    <rPh sb="30" eb="32">
      <t>サンコウ</t>
    </rPh>
    <rPh sb="38" eb="40">
      <t>ニュウリョク</t>
    </rPh>
    <phoneticPr fontId="70"/>
  </si>
  <si>
    <t>１．"入力シート"に入力した数字が"CF表"に反映します</t>
    <rPh sb="3" eb="5">
      <t>ニュウリョク</t>
    </rPh>
    <rPh sb="10" eb="12">
      <t>ニュウリョク</t>
    </rPh>
    <rPh sb="14" eb="16">
      <t>スウジ</t>
    </rPh>
    <rPh sb="20" eb="21">
      <t>ヒョウ</t>
    </rPh>
    <rPh sb="23" eb="25">
      <t>ハンエイ</t>
    </rPh>
    <phoneticPr fontId="70"/>
  </si>
  <si>
    <t>２．"入力シート"の入力方法</t>
    <rPh sb="3" eb="5">
      <t>ニュウリョク</t>
    </rPh>
    <rPh sb="10" eb="12">
      <t>ニュウリョク</t>
    </rPh>
    <rPh sb="12" eb="14">
      <t>ホウホウ</t>
    </rPh>
    <phoneticPr fontId="70"/>
  </si>
  <si>
    <t>３．CF表をよく確認する</t>
    <rPh sb="4" eb="5">
      <t>ヒョウ</t>
    </rPh>
    <rPh sb="8" eb="10">
      <t>カクニン</t>
    </rPh>
    <phoneticPr fontId="70"/>
  </si>
  <si>
    <t>（納得感のあるシミュレーションになるまで入力シートとCF表をなんども行ったり来たりすると思います）</t>
    <rPh sb="1" eb="4">
      <t>ナットクカン</t>
    </rPh>
    <rPh sb="20" eb="22">
      <t>ニュウリョク</t>
    </rPh>
    <rPh sb="28" eb="29">
      <t>ヒョウ</t>
    </rPh>
    <rPh sb="34" eb="35">
      <t>イ</t>
    </rPh>
    <rPh sb="38" eb="39">
      <t>キ</t>
    </rPh>
    <rPh sb="44" eb="45">
      <t>オモ</t>
    </rPh>
    <phoneticPr fontId="70"/>
  </si>
  <si>
    <r>
      <t>ライフプラン表作成のポイントのひとつは、</t>
    </r>
    <r>
      <rPr>
        <b/>
        <u/>
        <sz val="9"/>
        <color theme="3"/>
        <rFont val="Meiryo UI"/>
        <family val="3"/>
        <charset val="128"/>
      </rPr>
      <t>将来のどの時点でも普通預金等がマイナスにならないこと</t>
    </r>
    <r>
      <rPr>
        <sz val="9"/>
        <color theme="3"/>
        <rFont val="Meiryo UI"/>
        <family val="3"/>
        <charset val="128"/>
      </rPr>
      <t>です。</t>
    </r>
    <rPh sb="6" eb="7">
      <t>ヒョウ</t>
    </rPh>
    <rPh sb="7" eb="9">
      <t>サクセイ</t>
    </rPh>
    <rPh sb="20" eb="22">
      <t>ショウライ</t>
    </rPh>
    <rPh sb="25" eb="27">
      <t>ジテン</t>
    </rPh>
    <rPh sb="29" eb="34">
      <t>フツウヨキントウ</t>
    </rPh>
    <phoneticPr fontId="70"/>
  </si>
  <si>
    <t>はじめに</t>
    <phoneticPr fontId="70"/>
  </si>
  <si>
    <r>
      <t>（そのほかのシートは参考資料であり、</t>
    </r>
    <r>
      <rPr>
        <b/>
        <u/>
        <sz val="9"/>
        <color rgb="FFFF0000"/>
        <rFont val="Meiryo UI"/>
        <family val="3"/>
        <charset val="128"/>
      </rPr>
      <t>入力シートやCF表と連動していません</t>
    </r>
    <r>
      <rPr>
        <sz val="9"/>
        <color theme="3"/>
        <rFont val="Meiryo UI"/>
        <family val="3"/>
        <charset val="128"/>
      </rPr>
      <t>）</t>
    </r>
    <rPh sb="10" eb="12">
      <t>サンコウ</t>
    </rPh>
    <rPh sb="12" eb="14">
      <t>シリョウ</t>
    </rPh>
    <rPh sb="18" eb="20">
      <t>ニュウリョク</t>
    </rPh>
    <rPh sb="26" eb="27">
      <t>ヒョウ</t>
    </rPh>
    <rPh sb="28" eb="30">
      <t>レンドウ</t>
    </rPh>
    <phoneticPr fontId="70"/>
  </si>
  <si>
    <r>
      <t>基本的な使い方としては、"</t>
    </r>
    <r>
      <rPr>
        <b/>
        <u/>
        <sz val="9"/>
        <color theme="3"/>
        <rFont val="Meiryo UI"/>
        <family val="3"/>
        <charset val="128"/>
      </rPr>
      <t>入力シート</t>
    </r>
    <r>
      <rPr>
        <sz val="9"/>
        <color theme="3"/>
        <rFont val="Meiryo UI"/>
        <family val="3"/>
        <charset val="128"/>
      </rPr>
      <t>"に数字を入力すると"</t>
    </r>
    <r>
      <rPr>
        <b/>
        <u/>
        <sz val="9"/>
        <color theme="3"/>
        <rFont val="Meiryo UI"/>
        <family val="3"/>
        <charset val="128"/>
      </rPr>
      <t>CF表</t>
    </r>
    <r>
      <rPr>
        <sz val="9"/>
        <color theme="3"/>
        <rFont val="Meiryo UI"/>
        <family val="3"/>
        <charset val="128"/>
      </rPr>
      <t>"に反映しますので、この２つのシートを使います。</t>
    </r>
    <rPh sb="0" eb="3">
      <t>キホンテキ</t>
    </rPh>
    <rPh sb="4" eb="5">
      <t>ツカ</t>
    </rPh>
    <rPh sb="6" eb="7">
      <t>カタ</t>
    </rPh>
    <rPh sb="13" eb="15">
      <t>ニュウリョク</t>
    </rPh>
    <rPh sb="20" eb="22">
      <t>スウジ</t>
    </rPh>
    <rPh sb="23" eb="25">
      <t>ニュウリョク</t>
    </rPh>
    <rPh sb="31" eb="32">
      <t>ヒョウ</t>
    </rPh>
    <rPh sb="34" eb="36">
      <t>ハンエイ</t>
    </rPh>
    <rPh sb="51" eb="52">
      <t>ツカ</t>
    </rPh>
    <phoneticPr fontId="70"/>
  </si>
  <si>
    <r>
      <t>CF表は収入、支出、年間収支、投資など</t>
    </r>
    <r>
      <rPr>
        <b/>
        <u/>
        <sz val="9"/>
        <color theme="3"/>
        <rFont val="Meiryo UI"/>
        <family val="3"/>
        <charset val="128"/>
      </rPr>
      <t>正しく反映しているかよく確認</t>
    </r>
    <r>
      <rPr>
        <sz val="9"/>
        <color theme="3"/>
        <rFont val="Meiryo UI"/>
        <family val="3"/>
        <charset val="128"/>
      </rPr>
      <t>してください。</t>
    </r>
    <rPh sb="2" eb="3">
      <t>ヒョウ</t>
    </rPh>
    <rPh sb="4" eb="6">
      <t>シュウニュウ</t>
    </rPh>
    <rPh sb="7" eb="9">
      <t>シシュツ</t>
    </rPh>
    <rPh sb="10" eb="14">
      <t>ネンカンシュウシ</t>
    </rPh>
    <rPh sb="15" eb="17">
      <t>トウシ</t>
    </rPh>
    <rPh sb="19" eb="20">
      <t>タダ</t>
    </rPh>
    <rPh sb="22" eb="24">
      <t>ハンエイ</t>
    </rPh>
    <rPh sb="31" eb="33">
      <t>カクニン</t>
    </rPh>
    <phoneticPr fontId="70"/>
  </si>
  <si>
    <t>この度は「自分でつくれるエクセル・ライフプラン表」をご利用頂き誠にありがとうございます！</t>
    <rPh sb="2" eb="3">
      <t>タビ</t>
    </rPh>
    <rPh sb="5" eb="7">
      <t>ジブン</t>
    </rPh>
    <rPh sb="23" eb="24">
      <t>ヒョウ</t>
    </rPh>
    <rPh sb="27" eb="29">
      <t>リヨウ</t>
    </rPh>
    <rPh sb="29" eb="30">
      <t>イタダ</t>
    </rPh>
    <rPh sb="31" eb="32">
      <t>マコト</t>
    </rPh>
    <phoneticPr fontId="70"/>
  </si>
  <si>
    <t>少子高齢化による公的年金制度のひっ迫、多様な働き方、インフレ、結婚への価値観の変化・・など社会的な背景を踏まえ、</t>
    <rPh sb="0" eb="5">
      <t>ショウシコウレイカ</t>
    </rPh>
    <rPh sb="8" eb="12">
      <t>コウテキネンキン</t>
    </rPh>
    <rPh sb="12" eb="14">
      <t>セイド</t>
    </rPh>
    <rPh sb="17" eb="18">
      <t>パク</t>
    </rPh>
    <rPh sb="19" eb="21">
      <t>タヨウ</t>
    </rPh>
    <rPh sb="22" eb="23">
      <t>ハタラ</t>
    </rPh>
    <rPh sb="24" eb="25">
      <t>カタ</t>
    </rPh>
    <rPh sb="31" eb="33">
      <t>ケッコン</t>
    </rPh>
    <rPh sb="35" eb="38">
      <t>カチカン</t>
    </rPh>
    <rPh sb="39" eb="41">
      <t>ヘンカ</t>
    </rPh>
    <rPh sb="45" eb="48">
      <t>シャカイテキ</t>
    </rPh>
    <rPh sb="49" eb="51">
      <t>ハイケイ</t>
    </rPh>
    <rPh sb="52" eb="53">
      <t>フ</t>
    </rPh>
    <phoneticPr fontId="70"/>
  </si>
  <si>
    <t>住宅購入、子供の教育費、積立投資などをどうしていくべきかを検討するためにライフプラン表が役に立つと思います。</t>
    <rPh sb="0" eb="2">
      <t>ジュウタク</t>
    </rPh>
    <rPh sb="2" eb="4">
      <t>コウニュウ</t>
    </rPh>
    <rPh sb="5" eb="7">
      <t>コドモ</t>
    </rPh>
    <rPh sb="8" eb="11">
      <t>キョウイクヒ</t>
    </rPh>
    <rPh sb="12" eb="14">
      <t>ツミタテ</t>
    </rPh>
    <rPh sb="14" eb="16">
      <t>トウシ</t>
    </rPh>
    <rPh sb="29" eb="31">
      <t>ケントウ</t>
    </rPh>
    <rPh sb="42" eb="43">
      <t>ヒョウ</t>
    </rPh>
    <rPh sb="44" eb="45">
      <t>ヤク</t>
    </rPh>
    <rPh sb="46" eb="47">
      <t>タ</t>
    </rPh>
    <rPh sb="49" eb="50">
      <t>オモ</t>
    </rPh>
    <phoneticPr fontId="70"/>
  </si>
  <si>
    <t>（問い合わせ）</t>
    <rPh sb="1" eb="2">
      <t>ト</t>
    </rPh>
    <rPh sb="3" eb="4">
      <t>ア</t>
    </rPh>
    <phoneticPr fontId="70"/>
  </si>
  <si>
    <t>「自分でつくれるエクセル・ライフプラン表」は、私（開発者）が、FPの知識やセオリー、FP事業部勤務時代の100件以上の相談、</t>
    <rPh sb="1" eb="3">
      <t>ジブン</t>
    </rPh>
    <rPh sb="19" eb="20">
      <t>ヒョウ</t>
    </rPh>
    <rPh sb="23" eb="24">
      <t>ワタシ</t>
    </rPh>
    <rPh sb="25" eb="28">
      <t>カイハツシャ</t>
    </rPh>
    <rPh sb="34" eb="36">
      <t>チシキ</t>
    </rPh>
    <rPh sb="44" eb="47">
      <t>ジギョウブ</t>
    </rPh>
    <rPh sb="47" eb="49">
      <t>キンム</t>
    </rPh>
    <rPh sb="49" eb="51">
      <t>ジダイ</t>
    </rPh>
    <rPh sb="55" eb="56">
      <t>ケン</t>
    </rPh>
    <rPh sb="56" eb="58">
      <t>イジョウ</t>
    </rPh>
    <rPh sb="59" eb="61">
      <t>ソウダン</t>
    </rPh>
    <phoneticPr fontId="70"/>
  </si>
  <si>
    <t>以上のように作り方はシンプルです。</t>
    <rPh sb="0" eb="2">
      <t>イジョウ</t>
    </rPh>
    <rPh sb="6" eb="7">
      <t>ツク</t>
    </rPh>
    <rPh sb="8" eb="9">
      <t>カタ</t>
    </rPh>
    <phoneticPr fontId="70"/>
  </si>
  <si>
    <t>できたシミュレーションから、今後の家計運営をどうするべきか考えるヒントになりましたら幸いです。</t>
    <rPh sb="14" eb="16">
      <t>コンゴ</t>
    </rPh>
    <rPh sb="17" eb="19">
      <t>カケイ</t>
    </rPh>
    <rPh sb="19" eb="21">
      <t>ウンエイ</t>
    </rPh>
    <rPh sb="29" eb="30">
      <t>カンガ</t>
    </rPh>
    <rPh sb="42" eb="43">
      <t>サイワ</t>
    </rPh>
    <phoneticPr fontId="70"/>
  </si>
  <si>
    <t>例）</t>
    <rPh sb="0" eb="1">
      <t>レイ</t>
    </rPh>
    <phoneticPr fontId="70"/>
  </si>
  <si>
    <t>いくら節約すべきか、いつからいつまでいくら積立投資をすべきか、XXXX万円の住宅購入は可能か、子供は何人まで大丈夫か、何歳まで働くのか、いくら収入を得ればよいのか、保険はどうするか・・etc</t>
    <rPh sb="35" eb="37">
      <t>m</t>
    </rPh>
    <rPh sb="43" eb="45">
      <t>カノウ</t>
    </rPh>
    <rPh sb="47" eb="49">
      <t>コドモ</t>
    </rPh>
    <rPh sb="50" eb="52">
      <t>ナンニン</t>
    </rPh>
    <rPh sb="54" eb="57">
      <t>ダイジョウブ</t>
    </rPh>
    <rPh sb="59" eb="61">
      <t>ナンサイ</t>
    </rPh>
    <rPh sb="63" eb="64">
      <t>ハタラ</t>
    </rPh>
    <rPh sb="71" eb="73">
      <t>シュウニュウ</t>
    </rPh>
    <rPh sb="74" eb="75">
      <t>エ</t>
    </rPh>
    <rPh sb="82" eb="84">
      <t>ホケン</t>
    </rPh>
    <phoneticPr fontId="70"/>
  </si>
  <si>
    <t>ライフプラン表作成のためのヒント集</t>
    <rPh sb="6" eb="7">
      <t>ヒョウ</t>
    </rPh>
    <rPh sb="7" eb="9">
      <t>サクセイ</t>
    </rPh>
    <rPh sb="16" eb="17">
      <t>シュウ</t>
    </rPh>
    <phoneticPr fontId="70"/>
  </si>
  <si>
    <t>使い方はカンタンですし、分からない点はご遠慮なくお問い合わせください。</t>
    <rPh sb="0" eb="1">
      <t>ツカ</t>
    </rPh>
    <rPh sb="2" eb="3">
      <t>カタ</t>
    </rPh>
    <rPh sb="12" eb="13">
      <t>ワ</t>
    </rPh>
    <rPh sb="17" eb="18">
      <t>テン</t>
    </rPh>
    <rPh sb="20" eb="22">
      <t>エンリョ</t>
    </rPh>
    <rPh sb="25" eb="26">
      <t>ト</t>
    </rPh>
    <rPh sb="27" eb="28">
      <t>ア</t>
    </rPh>
    <phoneticPr fontId="70"/>
  </si>
  <si>
    <t>自分でつくれるエクセル・ライフプラン表　基本的な使い方</t>
    <rPh sb="0" eb="2">
      <t>ジブン</t>
    </rPh>
    <rPh sb="18" eb="19">
      <t>ヒョウ</t>
    </rPh>
    <rPh sb="20" eb="23">
      <t>キホンテキ</t>
    </rPh>
    <rPh sb="24" eb="25">
      <t>ツカ</t>
    </rPh>
    <rPh sb="26" eb="27">
      <t>カタ</t>
    </rPh>
    <phoneticPr fontId="70"/>
  </si>
  <si>
    <t>ライフプラン表をつくってみて将来の不安が少しでも和らいだり、今後の家計運営の方針検討のために少しでもお役に立てましたら幸いです。</t>
    <rPh sb="6" eb="7">
      <t>ヒョウ</t>
    </rPh>
    <rPh sb="14" eb="16">
      <t>ショウライ</t>
    </rPh>
    <rPh sb="17" eb="19">
      <t>フアン</t>
    </rPh>
    <rPh sb="20" eb="21">
      <t>スコ</t>
    </rPh>
    <rPh sb="24" eb="25">
      <t>ヤワ</t>
    </rPh>
    <rPh sb="30" eb="32">
      <t>コンゴ</t>
    </rPh>
    <rPh sb="33" eb="35">
      <t>カケイ</t>
    </rPh>
    <rPh sb="35" eb="37">
      <t>ウンエイ</t>
    </rPh>
    <rPh sb="38" eb="40">
      <t>ホウシン</t>
    </rPh>
    <rPh sb="40" eb="42">
      <t>ケントウ</t>
    </rPh>
    <rPh sb="46" eb="47">
      <t>スコ</t>
    </rPh>
    <rPh sb="51" eb="52">
      <t>ヤク</t>
    </rPh>
    <rPh sb="53" eb="54">
      <t>タ</t>
    </rPh>
    <rPh sb="59" eb="60">
      <t>サイワ</t>
    </rPh>
    <phoneticPr fontId="70"/>
  </si>
  <si>
    <t>・たとえば30歳で結婚したら一世帯でいくらお金が必要か？</t>
    <rPh sb="7" eb="8">
      <t>サイ</t>
    </rPh>
    <rPh sb="9" eb="11">
      <t>ケッコン</t>
    </rPh>
    <rPh sb="14" eb="17">
      <t>イチセタイ</t>
    </rPh>
    <rPh sb="22" eb="23">
      <t>カネ</t>
    </rPh>
    <rPh sb="24" eb="26">
      <t>ヒツヨウ</t>
    </rPh>
    <phoneticPr fontId="70"/>
  </si>
  <si>
    <t>・老後も豊かな世帯　と　老後貧困化する世帯</t>
    <phoneticPr fontId="70"/>
  </si>
  <si>
    <t>・世帯あたりの生命保険料は平均いくらぐらい払っているのか？</t>
    <phoneticPr fontId="70"/>
  </si>
  <si>
    <t>・過去33年間（1990-2022）の投資結果シミュレーション</t>
    <phoneticPr fontId="70"/>
  </si>
  <si>
    <t>・「資産運用ができれば保険は少なくていい」という話－ファイナンシャルプラン関連しあう6分野</t>
    <phoneticPr fontId="70"/>
  </si>
  <si>
    <t>※入力シートは著作権保護のため保護解除不可です。</t>
    <rPh sb="1" eb="3">
      <t>ニュウリョク</t>
    </rPh>
    <rPh sb="7" eb="10">
      <t>チョサクケン</t>
    </rPh>
    <rPh sb="10" eb="12">
      <t>ホゴ</t>
    </rPh>
    <rPh sb="15" eb="17">
      <t>ホゴ</t>
    </rPh>
    <rPh sb="17" eb="19">
      <t>カイジョ</t>
    </rPh>
    <rPh sb="19" eb="21">
      <t>フカ</t>
    </rPh>
    <phoneticPr fontId="3"/>
  </si>
  <si>
    <t>こちら</t>
    <phoneticPr fontId="3"/>
  </si>
  <si>
    <t>）</t>
    <phoneticPr fontId="3"/>
  </si>
  <si>
    <t>※このツールは無償であっても業務使用不可です。</t>
    <rPh sb="7" eb="9">
      <t>ムショウ</t>
    </rPh>
    <rPh sb="14" eb="16">
      <t>ギョウム</t>
    </rPh>
    <rPh sb="16" eb="18">
      <t>シヨウ</t>
    </rPh>
    <rPh sb="18" eb="20">
      <t>フカ</t>
    </rPh>
    <phoneticPr fontId="3"/>
  </si>
  <si>
    <t>（業務使用をご希望の場合は</t>
    <rPh sb="3" eb="5">
      <t>シヨウ</t>
    </rPh>
    <phoneticPr fontId="3"/>
  </si>
  <si>
    <t>保険契約一覧表</t>
    <rPh sb="0" eb="2">
      <t>ホケン</t>
    </rPh>
    <rPh sb="2" eb="4">
      <t>ケイヤク</t>
    </rPh>
    <rPh sb="4" eb="6">
      <t>イチラン</t>
    </rPh>
    <rPh sb="6" eb="7">
      <t>ヒョウ</t>
    </rPh>
    <phoneticPr fontId="3"/>
  </si>
  <si>
    <t>被保険者＝</t>
    <rPh sb="0" eb="4">
      <t>ヒホケンシャ</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</si>
  <si>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</si>
  <si>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</si>
  <si>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</si>
  <si>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</si>
  <si>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</si>
  <si>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</si>
  <si>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</si>
  <si>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</si>
  <si>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契約者</t>
    <rPh sb="0" eb="2">
      <t>ケイヤク</t>
    </rPh>
    <rPh sb="2" eb="3">
      <t>シャ</t>
    </rPh>
    <phoneticPr fontId="3"/>
  </si>
  <si>
    <t>受取人</t>
    <rPh sb="0" eb="2">
      <t>ウケトリ</t>
    </rPh>
    <rPh sb="2" eb="3">
      <t>ニン</t>
    </rPh>
    <phoneticPr fontId="3"/>
  </si>
  <si>
    <t>保険種類</t>
    <rPh sb="0" eb="2">
      <t>ホケン</t>
    </rPh>
    <rPh sb="2" eb="4">
      <t>シュルイ</t>
    </rPh>
    <phoneticPr fontId="3"/>
  </si>
  <si>
    <t>収入保障保険</t>
    <rPh sb="0" eb="2">
      <t>シュウニュウ</t>
    </rPh>
    <rPh sb="2" eb="4">
      <t>ホショウ</t>
    </rPh>
    <rPh sb="4" eb="6">
      <t>ホケン</t>
    </rPh>
    <phoneticPr fontId="3"/>
  </si>
  <si>
    <t>がん保険</t>
    <rPh sb="2" eb="4">
      <t>ホケン</t>
    </rPh>
    <phoneticPr fontId="3"/>
  </si>
  <si>
    <t>医療保険</t>
    <rPh sb="0" eb="2">
      <t>イリョウ</t>
    </rPh>
    <rPh sb="2" eb="4">
      <t>ホケン</t>
    </rPh>
    <phoneticPr fontId="3"/>
  </si>
  <si>
    <t>団体傷害保険</t>
    <rPh sb="0" eb="2">
      <t>ダンタイ</t>
    </rPh>
    <rPh sb="2" eb="4">
      <t>ショウガイ</t>
    </rPh>
    <rPh sb="4" eb="6">
      <t>ホケン</t>
    </rPh>
    <phoneticPr fontId="3"/>
  </si>
  <si>
    <t>団体生命保険</t>
    <rPh sb="0" eb="2">
      <t>ダンタイ</t>
    </rPh>
    <rPh sb="2" eb="4">
      <t>セイメイ</t>
    </rPh>
    <rPh sb="4" eb="6">
      <t>ホケン</t>
    </rPh>
    <phoneticPr fontId="3"/>
  </si>
  <si>
    <t>長期就業不能
所得補償保険</t>
    <rPh sb="0" eb="2">
      <t>チョウキ</t>
    </rPh>
    <rPh sb="2" eb="4">
      <t>シュウギョウ</t>
    </rPh>
    <rPh sb="4" eb="6">
      <t>フノウ</t>
    </rPh>
    <rPh sb="7" eb="9">
      <t>ショトク</t>
    </rPh>
    <rPh sb="9" eb="11">
      <t>ホショウ</t>
    </rPh>
    <rPh sb="11" eb="13">
      <t>ホケン</t>
    </rPh>
    <phoneticPr fontId="3"/>
  </si>
  <si>
    <t>終身保険</t>
    <rPh sb="0" eb="2">
      <t>シュウシン</t>
    </rPh>
    <rPh sb="2" eb="4">
      <t>ホケン</t>
    </rPh>
    <phoneticPr fontId="3"/>
  </si>
  <si>
    <t>商品名</t>
    <rPh sb="0" eb="3">
      <t>ショウヒンメイ</t>
    </rPh>
    <phoneticPr fontId="3"/>
  </si>
  <si>
    <t>XXXX</t>
    <phoneticPr fontId="3"/>
  </si>
  <si>
    <t>〇〇</t>
    <phoneticPr fontId="3"/>
  </si>
  <si>
    <t>保険会社</t>
    <rPh sb="0" eb="2">
      <t>ホケン</t>
    </rPh>
    <rPh sb="2" eb="4">
      <t>カイシャ</t>
    </rPh>
    <phoneticPr fontId="3"/>
  </si>
  <si>
    <t>XXXX生命</t>
    <rPh sb="4" eb="6">
      <t>セイメイ</t>
    </rPh>
    <phoneticPr fontId="3"/>
  </si>
  <si>
    <t>〇〇生命</t>
    <rPh sb="2" eb="4">
      <t>セイメイ</t>
    </rPh>
    <phoneticPr fontId="3"/>
  </si>
  <si>
    <t>共済</t>
    <rPh sb="0" eb="2">
      <t>キョウサイ</t>
    </rPh>
    <phoneticPr fontId="3"/>
  </si>
  <si>
    <t>□□損保</t>
    <rPh sb="2" eb="4">
      <t>ソンポ</t>
    </rPh>
    <phoneticPr fontId="3"/>
  </si>
  <si>
    <t>△△生命</t>
    <rPh sb="2" eb="4">
      <t>セイメイ</t>
    </rPh>
    <phoneticPr fontId="3"/>
  </si>
  <si>
    <t>保険期間</t>
    <rPh sb="0" eb="2">
      <t>ホケン</t>
    </rPh>
    <rPh sb="2" eb="4">
      <t>キカン</t>
    </rPh>
    <phoneticPr fontId="3"/>
  </si>
  <si>
    <t>自2016.5.1
至2040.4.30</t>
    <rPh sb="0" eb="1">
      <t>ジ</t>
    </rPh>
    <rPh sb="10" eb="11">
      <t>イタ</t>
    </rPh>
    <phoneticPr fontId="3"/>
  </si>
  <si>
    <t>自2016.6.1
至　終身</t>
    <rPh sb="0" eb="1">
      <t>ジ</t>
    </rPh>
    <rPh sb="10" eb="11">
      <t>イタ</t>
    </rPh>
    <rPh sb="12" eb="14">
      <t>シュウシン</t>
    </rPh>
    <phoneticPr fontId="3"/>
  </si>
  <si>
    <t>毎年5.1
　～1年更新</t>
    <rPh sb="0" eb="2">
      <t>マイトシ</t>
    </rPh>
    <rPh sb="9" eb="10">
      <t>ネン</t>
    </rPh>
    <rPh sb="10" eb="12">
      <t>コウシン</t>
    </rPh>
    <phoneticPr fontId="3"/>
  </si>
  <si>
    <t>毎年1.1
　～1年更新</t>
    <rPh sb="0" eb="2">
      <t>マイトシ</t>
    </rPh>
    <rPh sb="9" eb="10">
      <t>ネン</t>
    </rPh>
    <rPh sb="10" eb="12">
      <t>コウシン</t>
    </rPh>
    <phoneticPr fontId="3"/>
  </si>
  <si>
    <t>自2016.2.1
至2045.1.31</t>
    <rPh sb="0" eb="1">
      <t>ジ</t>
    </rPh>
    <rPh sb="10" eb="11">
      <t>イタ</t>
    </rPh>
    <phoneticPr fontId="3"/>
  </si>
  <si>
    <t>自2010.1.1
至2040.12.31</t>
    <rPh sb="0" eb="1">
      <t>ジ</t>
    </rPh>
    <rPh sb="10" eb="11">
      <t>イタ</t>
    </rPh>
    <phoneticPr fontId="3"/>
  </si>
  <si>
    <t>生命
保険</t>
    <rPh sb="0" eb="2">
      <t>セイメイ</t>
    </rPh>
    <rPh sb="3" eb="5">
      <t>ホケン</t>
    </rPh>
    <phoneticPr fontId="3"/>
  </si>
  <si>
    <t>死亡保険金額（一時金）</t>
    <rPh sb="0" eb="2">
      <t>シボウ</t>
    </rPh>
    <rPh sb="2" eb="4">
      <t>ホケン</t>
    </rPh>
    <rPh sb="4" eb="6">
      <t>キンガク</t>
    </rPh>
    <rPh sb="7" eb="10">
      <t>イチジキン</t>
    </rPh>
    <phoneticPr fontId="3"/>
  </si>
  <si>
    <t>50万円</t>
    <rPh sb="2" eb="4">
      <t>マンエン</t>
    </rPh>
    <phoneticPr fontId="3"/>
  </si>
  <si>
    <t>3000万円</t>
    <rPh sb="4" eb="6">
      <t>マンエン</t>
    </rPh>
    <phoneticPr fontId="3"/>
  </si>
  <si>
    <t>300万円</t>
    <rPh sb="3" eb="5">
      <t>m</t>
    </rPh>
    <phoneticPr fontId="3"/>
  </si>
  <si>
    <t>死亡保険金額（年金）</t>
    <rPh sb="0" eb="2">
      <t>シボウ</t>
    </rPh>
    <rPh sb="2" eb="4">
      <t>ホケン</t>
    </rPh>
    <rPh sb="4" eb="6">
      <t>キンガク</t>
    </rPh>
    <rPh sb="7" eb="9">
      <t>ネンキン</t>
    </rPh>
    <phoneticPr fontId="3"/>
  </si>
  <si>
    <t>月15万円
2040年まで</t>
    <rPh sb="0" eb="1">
      <t>ツキ</t>
    </rPh>
    <rPh sb="3" eb="5">
      <t>マンエン</t>
    </rPh>
    <rPh sb="10" eb="11">
      <t>ネン</t>
    </rPh>
    <phoneticPr fontId="3"/>
  </si>
  <si>
    <t>入院日額</t>
    <rPh sb="0" eb="2">
      <t>ニュウイン</t>
    </rPh>
    <rPh sb="2" eb="4">
      <t>ニチガク</t>
    </rPh>
    <phoneticPr fontId="3"/>
  </si>
  <si>
    <t>6000円</t>
    <rPh sb="4" eb="5">
      <t>エン</t>
    </rPh>
    <phoneticPr fontId="3"/>
  </si>
  <si>
    <t>入院を伴う通院日額</t>
    <rPh sb="0" eb="2">
      <t>ニュウイン</t>
    </rPh>
    <rPh sb="3" eb="4">
      <t>トモナ</t>
    </rPh>
    <rPh sb="5" eb="7">
      <t>ツウイン</t>
    </rPh>
    <rPh sb="7" eb="9">
      <t>ニチガク</t>
    </rPh>
    <phoneticPr fontId="3"/>
  </si>
  <si>
    <t>就業
不能</t>
    <rPh sb="0" eb="2">
      <t>シュウギョウ</t>
    </rPh>
    <rPh sb="3" eb="5">
      <t>フノウ</t>
    </rPh>
    <phoneticPr fontId="3"/>
  </si>
  <si>
    <t>所得補償</t>
    <rPh sb="0" eb="2">
      <t>ショトク</t>
    </rPh>
    <rPh sb="2" eb="4">
      <t>ホショウ</t>
    </rPh>
    <phoneticPr fontId="3"/>
  </si>
  <si>
    <t>月20万円
2045年まで
（免責180日）</t>
    <rPh sb="0" eb="1">
      <t>ツキ</t>
    </rPh>
    <rPh sb="3" eb="5">
      <t>マンエン</t>
    </rPh>
    <rPh sb="10" eb="11">
      <t>ネン</t>
    </rPh>
    <rPh sb="15" eb="17">
      <t>メンセキ</t>
    </rPh>
    <rPh sb="20" eb="21">
      <t>ニチ</t>
    </rPh>
    <phoneticPr fontId="3"/>
  </si>
  <si>
    <t>がん</t>
    <phoneticPr fontId="3"/>
  </si>
  <si>
    <t>がん診断</t>
    <rPh sb="2" eb="4">
      <t>シンダン</t>
    </rPh>
    <phoneticPr fontId="3"/>
  </si>
  <si>
    <t>100万円</t>
    <rPh sb="3" eb="5">
      <t>マンエン</t>
    </rPh>
    <phoneticPr fontId="3"/>
  </si>
  <si>
    <t>がん入院日額</t>
    <rPh sb="2" eb="4">
      <t>ニュウイン</t>
    </rPh>
    <rPh sb="4" eb="6">
      <t>ニチガク</t>
    </rPh>
    <phoneticPr fontId="3"/>
  </si>
  <si>
    <t>10000円</t>
    <rPh sb="5" eb="6">
      <t>エン</t>
    </rPh>
    <phoneticPr fontId="3"/>
  </si>
  <si>
    <t>がん通院日額</t>
    <rPh sb="2" eb="4">
      <t>ツウイン</t>
    </rPh>
    <rPh sb="4" eb="6">
      <t>ニチガク</t>
    </rPh>
    <phoneticPr fontId="3"/>
  </si>
  <si>
    <t>がん先進医療</t>
    <rPh sb="2" eb="4">
      <t>センシン</t>
    </rPh>
    <rPh sb="4" eb="6">
      <t>イリョウ</t>
    </rPh>
    <phoneticPr fontId="3"/>
  </si>
  <si>
    <t>あり</t>
    <phoneticPr fontId="3"/>
  </si>
  <si>
    <t>傷害
保険</t>
    <rPh sb="0" eb="2">
      <t>ショウガイ</t>
    </rPh>
    <rPh sb="3" eb="5">
      <t>ホケン</t>
    </rPh>
    <phoneticPr fontId="3"/>
  </si>
  <si>
    <t>死亡保険金額</t>
    <rPh sb="0" eb="2">
      <t>シボウ</t>
    </rPh>
    <rPh sb="2" eb="4">
      <t>ホケン</t>
    </rPh>
    <rPh sb="4" eb="6">
      <t>キンガク</t>
    </rPh>
    <phoneticPr fontId="3"/>
  </si>
  <si>
    <t>300万円</t>
    <rPh sb="3" eb="5">
      <t>マンエン</t>
    </rPh>
    <phoneticPr fontId="3"/>
  </si>
  <si>
    <t>2000円</t>
    <rPh sb="4" eb="5">
      <t>エン</t>
    </rPh>
    <phoneticPr fontId="3"/>
  </si>
  <si>
    <t>通院日額</t>
    <rPh sb="0" eb="2">
      <t>ツウイン</t>
    </rPh>
    <rPh sb="2" eb="4">
      <t>ニチガク</t>
    </rPh>
    <phoneticPr fontId="3"/>
  </si>
  <si>
    <t>1000円</t>
    <rPh sb="4" eb="5">
      <t>エン</t>
    </rPh>
    <phoneticPr fontId="3"/>
  </si>
  <si>
    <t>保険料払い方</t>
    <rPh sb="0" eb="2">
      <t>ホケン</t>
    </rPh>
    <rPh sb="2" eb="3">
      <t>リョウ</t>
    </rPh>
    <rPh sb="3" eb="4">
      <t>ハラ</t>
    </rPh>
    <rPh sb="5" eb="6">
      <t>カタ</t>
    </rPh>
    <phoneticPr fontId="3"/>
  </si>
  <si>
    <t>給与／月払</t>
    <rPh sb="0" eb="2">
      <t>キュウヨ</t>
    </rPh>
    <rPh sb="3" eb="4">
      <t>ツキ</t>
    </rPh>
    <rPh sb="4" eb="5">
      <t>ハラ</t>
    </rPh>
    <phoneticPr fontId="3"/>
  </si>
  <si>
    <t>口振／月払</t>
    <rPh sb="0" eb="2">
      <t>コウフリ</t>
    </rPh>
    <rPh sb="3" eb="4">
      <t>ツキ</t>
    </rPh>
    <rPh sb="4" eb="5">
      <t>ハラ</t>
    </rPh>
    <phoneticPr fontId="3"/>
  </si>
  <si>
    <t>クレカ／月払</t>
    <rPh sb="4" eb="5">
      <t>ツキ</t>
    </rPh>
    <rPh sb="5" eb="6">
      <t>ハラ</t>
    </rPh>
    <phoneticPr fontId="3"/>
  </si>
  <si>
    <t>保険料払込期間</t>
    <rPh sb="0" eb="2">
      <t>ホケン</t>
    </rPh>
    <rPh sb="2" eb="3">
      <t>リョウ</t>
    </rPh>
    <rPh sb="3" eb="5">
      <t>ハライコミ</t>
    </rPh>
    <rPh sb="5" eb="7">
      <t>キカン</t>
    </rPh>
    <phoneticPr fontId="3"/>
  </si>
  <si>
    <t>2040年まで</t>
    <rPh sb="4" eb="5">
      <t>ネン</t>
    </rPh>
    <phoneticPr fontId="3"/>
  </si>
  <si>
    <t>終身</t>
    <rPh sb="0" eb="2">
      <t>シュウシン</t>
    </rPh>
    <phoneticPr fontId="3"/>
  </si>
  <si>
    <t>退職まで</t>
    <rPh sb="0" eb="2">
      <t>タイショク</t>
    </rPh>
    <phoneticPr fontId="3"/>
  </si>
  <si>
    <t>2045年まで</t>
    <rPh sb="4" eb="5">
      <t>ネン</t>
    </rPh>
    <phoneticPr fontId="3"/>
  </si>
  <si>
    <t>60歳まで</t>
    <rPh sb="2" eb="3">
      <t>サイ</t>
    </rPh>
    <phoneticPr fontId="3"/>
  </si>
  <si>
    <t>年間保険料</t>
    <rPh sb="0" eb="2">
      <t>ネンカン</t>
    </rPh>
    <rPh sb="2" eb="4">
      <t>ホケン</t>
    </rPh>
    <rPh sb="4" eb="5">
      <t>リョウ</t>
    </rPh>
    <phoneticPr fontId="3"/>
  </si>
  <si>
    <t>証券番号</t>
    <rPh sb="0" eb="2">
      <t>ショウケン</t>
    </rPh>
    <rPh sb="2" eb="4">
      <t>バンゴウ</t>
    </rPh>
    <phoneticPr fontId="3"/>
  </si>
  <si>
    <t>問合窓口</t>
    <rPh sb="0" eb="2">
      <t>トイアワ</t>
    </rPh>
    <rPh sb="2" eb="4">
      <t>マドグチ</t>
    </rPh>
    <phoneticPr fontId="3"/>
  </si>
  <si>
    <t>会社</t>
    <rPh sb="0" eb="2">
      <t>カイシャ</t>
    </rPh>
    <phoneticPr fontId="3"/>
  </si>
  <si>
    <t>満期・解約払戻金の予定</t>
    <rPh sb="0" eb="2">
      <t>マンキ</t>
    </rPh>
    <rPh sb="3" eb="5">
      <t>カイヤク</t>
    </rPh>
    <rPh sb="5" eb="8">
      <t>ハライモドシキン</t>
    </rPh>
    <rPh sb="9" eb="11">
      <t>ヨテイ</t>
    </rPh>
    <phoneticPr fontId="3"/>
  </si>
  <si>
    <t>60歳時200万円</t>
    <rPh sb="2" eb="4">
      <t>サイジ</t>
    </rPh>
    <rPh sb="7" eb="9">
      <t>m</t>
    </rPh>
    <phoneticPr fontId="3"/>
  </si>
  <si>
    <t>合計保険料</t>
    <rPh sb="0" eb="2">
      <t>ゴウケイ</t>
    </rPh>
    <rPh sb="2" eb="4">
      <t>ホケン</t>
    </rPh>
    <rPh sb="4" eb="5">
      <t>リョウ</t>
    </rPh>
    <phoneticPr fontId="3"/>
  </si>
  <si>
    <t>自2010.1.1
至2040.1.1</t>
    <rPh sb="0" eb="1">
      <t>ジ</t>
    </rPh>
    <rPh sb="10" eb="11">
      <t>イタ</t>
    </rPh>
    <phoneticPr fontId="3"/>
  </si>
  <si>
    <t>1000万円</t>
    <rPh sb="4" eb="6">
      <t>m</t>
    </rPh>
    <phoneticPr fontId="3"/>
  </si>
  <si>
    <t>60歳時600万円</t>
    <rPh sb="2" eb="4">
      <t>サイジ</t>
    </rPh>
    <rPh sb="7" eb="9">
      <t>m</t>
    </rPh>
    <phoneticPr fontId="3"/>
  </si>
  <si>
    <t>なし</t>
  </si>
  <si>
    <t>NISA</t>
    <phoneticPr fontId="5"/>
  </si>
  <si>
    <t>iDeCo</t>
    <rPh sb="0" eb="5">
      <t>ニサ</t>
    </rPh>
    <phoneticPr fontId="5"/>
  </si>
  <si>
    <t>NISA</t>
    <phoneticPr fontId="3"/>
  </si>
  <si>
    <t>積立投資</t>
    <rPh sb="0" eb="2">
      <t>ツミタテ</t>
    </rPh>
    <rPh sb="2" eb="4">
      <t>トウシ</t>
    </rPh>
    <phoneticPr fontId="3"/>
  </si>
  <si>
    <t>上下水道</t>
    <rPh sb="0" eb="4">
      <t>ジョウゲスイドウ</t>
    </rPh>
    <phoneticPr fontId="70"/>
  </si>
  <si>
    <t>給与手取り（夫）</t>
    <rPh sb="0" eb="2">
      <t>キュウヨ</t>
    </rPh>
    <rPh sb="2" eb="4">
      <t>テド</t>
    </rPh>
    <rPh sb="6" eb="7">
      <t>オット</t>
    </rPh>
    <phoneticPr fontId="3"/>
  </si>
  <si>
    <t>ボーナス手取り（夫）</t>
    <rPh sb="4" eb="6">
      <t>テド</t>
    </rPh>
    <rPh sb="8" eb="9">
      <t>オット</t>
    </rPh>
    <phoneticPr fontId="3"/>
  </si>
  <si>
    <t>給与手取り（妻）</t>
    <rPh sb="0" eb="2">
      <t>キュウヨ</t>
    </rPh>
    <rPh sb="2" eb="4">
      <t>テド</t>
    </rPh>
    <rPh sb="6" eb="7">
      <t>ツマ</t>
    </rPh>
    <phoneticPr fontId="3"/>
  </si>
  <si>
    <t>ボーナス手取り（妻）</t>
    <rPh sb="4" eb="6">
      <t>テド</t>
    </rPh>
    <rPh sb="8" eb="9">
      <t>ツマ</t>
    </rPh>
    <phoneticPr fontId="3"/>
  </si>
  <si>
    <t>その他１</t>
    <rPh sb="2" eb="3">
      <t>タ</t>
    </rPh>
    <phoneticPr fontId="70"/>
  </si>
  <si>
    <t>その他２</t>
    <rPh sb="2" eb="3">
      <t>タ</t>
    </rPh>
    <phoneticPr fontId="3"/>
  </si>
  <si>
    <t>夫婦こづかい</t>
    <rPh sb="0" eb="2">
      <t>フウフ</t>
    </rPh>
    <phoneticPr fontId="3"/>
  </si>
  <si>
    <t>下記はおおざっぱな理論値であり所得代替率低下を見込み9割としている。</t>
    <rPh sb="0" eb="2">
      <t>カキ</t>
    </rPh>
    <rPh sb="9" eb="12">
      <t>リロンチ</t>
    </rPh>
    <rPh sb="15" eb="17">
      <t>ショトク</t>
    </rPh>
    <rPh sb="17" eb="19">
      <t>ダイタイ</t>
    </rPh>
    <rPh sb="19" eb="20">
      <t>リツ</t>
    </rPh>
    <rPh sb="20" eb="22">
      <t>テイカ</t>
    </rPh>
    <rPh sb="23" eb="25">
      <t>ミコ</t>
    </rPh>
    <rPh sb="27" eb="28">
      <t>ワリ</t>
    </rPh>
    <phoneticPr fontId="3"/>
  </si>
  <si>
    <t>20～30年後、公的年金は今より１割くらい減少？（所得代替率の件）</t>
    <phoneticPr fontId="3"/>
  </si>
  <si>
    <t>3分半でざっくりとした作り方を</t>
    <rPh sb="1" eb="2">
      <t>フン</t>
    </rPh>
    <rPh sb="2" eb="3">
      <t>ハン</t>
    </rPh>
    <rPh sb="11" eb="12">
      <t>ツク</t>
    </rPh>
    <rPh sb="13" eb="14">
      <t>カタ</t>
    </rPh>
    <phoneticPr fontId="3"/>
  </si>
  <si>
    <t>ﾎﾟｰﾄﾌｫﾘｵ
ﾚｰﾄ</t>
    <phoneticPr fontId="3"/>
  </si>
  <si>
    <t>投資結果</t>
    <rPh sb="0" eb="2">
      <t>トウシ</t>
    </rPh>
    <rPh sb="2" eb="4">
      <t>ケッカ</t>
    </rPh>
    <phoneticPr fontId="3"/>
  </si>
  <si>
    <t>想定
利回り</t>
    <rPh sb="0" eb="2">
      <t>ソウテイ</t>
    </rPh>
    <rPh sb="3" eb="5">
      <t>リマワ</t>
    </rPh>
    <phoneticPr fontId="3"/>
  </si>
  <si>
    <t>投資シミュレーション</t>
    <rPh sb="0" eb="2">
      <t>トウシ</t>
    </rPh>
    <phoneticPr fontId="3"/>
  </si>
  <si>
    <t>過去の騰落率（インデックス指数）による投資シミュレーション</t>
    <rPh sb="0" eb="2">
      <t>カコ</t>
    </rPh>
    <rPh sb="3" eb="6">
      <t>トウラクリツ</t>
    </rPh>
    <rPh sb="13" eb="15">
      <t>シスウ</t>
    </rPh>
    <rPh sb="19" eb="21">
      <t>トウシ</t>
    </rPh>
    <phoneticPr fontId="3"/>
  </si>
  <si>
    <t>1年後</t>
    <rPh sb="1" eb="3">
      <t>ネンゴ</t>
    </rPh>
    <phoneticPr fontId="70"/>
  </si>
  <si>
    <t>2年後</t>
    <rPh sb="1" eb="3">
      <t>ネンゴ</t>
    </rPh>
    <phoneticPr fontId="70"/>
  </si>
  <si>
    <t>3年後</t>
    <rPh sb="1" eb="3">
      <t>ネンゴ</t>
    </rPh>
    <phoneticPr fontId="70"/>
  </si>
  <si>
    <t>4年後</t>
    <rPh sb="1" eb="3">
      <t>ネンゴ</t>
    </rPh>
    <phoneticPr fontId="70"/>
  </si>
  <si>
    <t>5年後</t>
    <rPh sb="1" eb="3">
      <t>ネンゴ</t>
    </rPh>
    <phoneticPr fontId="70"/>
  </si>
  <si>
    <t>6年後</t>
    <rPh sb="1" eb="3">
      <t>ネンゴ</t>
    </rPh>
    <phoneticPr fontId="70"/>
  </si>
  <si>
    <t>7年後</t>
    <rPh sb="1" eb="3">
      <t>ネンゴ</t>
    </rPh>
    <phoneticPr fontId="70"/>
  </si>
  <si>
    <t>8年後</t>
    <rPh sb="1" eb="3">
      <t>ネンゴ</t>
    </rPh>
    <phoneticPr fontId="70"/>
  </si>
  <si>
    <t>9年後</t>
    <rPh sb="1" eb="3">
      <t>ネンゴ</t>
    </rPh>
    <phoneticPr fontId="70"/>
  </si>
  <si>
    <t>10年後</t>
    <rPh sb="2" eb="4">
      <t>ネンゴ</t>
    </rPh>
    <phoneticPr fontId="70"/>
  </si>
  <si>
    <t>11年後</t>
    <rPh sb="2" eb="4">
      <t>ネンゴ</t>
    </rPh>
    <phoneticPr fontId="70"/>
  </si>
  <si>
    <t>12年後</t>
    <rPh sb="2" eb="4">
      <t>ネンゴ</t>
    </rPh>
    <phoneticPr fontId="70"/>
  </si>
  <si>
    <t>13年後</t>
    <rPh sb="2" eb="4">
      <t>ネンゴ</t>
    </rPh>
    <phoneticPr fontId="70"/>
  </si>
  <si>
    <t>14年後</t>
    <rPh sb="2" eb="4">
      <t>ネンゴ</t>
    </rPh>
    <phoneticPr fontId="70"/>
  </si>
  <si>
    <t>15年後</t>
    <rPh sb="2" eb="4">
      <t>ネンゴ</t>
    </rPh>
    <phoneticPr fontId="70"/>
  </si>
  <si>
    <t>16年後</t>
    <rPh sb="2" eb="4">
      <t>ネンゴ</t>
    </rPh>
    <phoneticPr fontId="70"/>
  </si>
  <si>
    <t>17年後</t>
    <rPh sb="2" eb="4">
      <t>ネンゴ</t>
    </rPh>
    <phoneticPr fontId="70"/>
  </si>
  <si>
    <t>18年後</t>
    <rPh sb="2" eb="4">
      <t>ネンゴ</t>
    </rPh>
    <phoneticPr fontId="70"/>
  </si>
  <si>
    <t>19年後</t>
    <rPh sb="2" eb="4">
      <t>ネンゴ</t>
    </rPh>
    <phoneticPr fontId="70"/>
  </si>
  <si>
    <t>20年後</t>
    <rPh sb="2" eb="4">
      <t>ネンゴ</t>
    </rPh>
    <phoneticPr fontId="70"/>
  </si>
  <si>
    <t>21年後</t>
    <rPh sb="2" eb="4">
      <t>ネンゴ</t>
    </rPh>
    <phoneticPr fontId="70"/>
  </si>
  <si>
    <t>22年後</t>
    <rPh sb="2" eb="4">
      <t>ネンゴ</t>
    </rPh>
    <phoneticPr fontId="70"/>
  </si>
  <si>
    <t>23年後</t>
    <rPh sb="2" eb="4">
      <t>ネンゴ</t>
    </rPh>
    <phoneticPr fontId="70"/>
  </si>
  <si>
    <t>24年後</t>
    <rPh sb="2" eb="4">
      <t>ネンゴ</t>
    </rPh>
    <phoneticPr fontId="70"/>
  </si>
  <si>
    <t>25年後</t>
    <rPh sb="2" eb="4">
      <t>ネンゴ</t>
    </rPh>
    <phoneticPr fontId="70"/>
  </si>
  <si>
    <t>26年後</t>
    <rPh sb="2" eb="4">
      <t>ネンゴ</t>
    </rPh>
    <phoneticPr fontId="70"/>
  </si>
  <si>
    <t>27年後</t>
    <rPh sb="2" eb="4">
      <t>ネンゴ</t>
    </rPh>
    <phoneticPr fontId="70"/>
  </si>
  <si>
    <t>28年後</t>
    <rPh sb="2" eb="4">
      <t>ネンゴ</t>
    </rPh>
    <phoneticPr fontId="70"/>
  </si>
  <si>
    <t>29年後</t>
    <rPh sb="2" eb="4">
      <t>ネンゴ</t>
    </rPh>
    <phoneticPr fontId="70"/>
  </si>
  <si>
    <t>30年後</t>
    <rPh sb="2" eb="4">
      <t>ネンゴ</t>
    </rPh>
    <phoneticPr fontId="70"/>
  </si>
  <si>
    <t>31年後</t>
    <rPh sb="2" eb="4">
      <t>ネンゴ</t>
    </rPh>
    <phoneticPr fontId="70"/>
  </si>
  <si>
    <t>32年後</t>
    <rPh sb="2" eb="4">
      <t>ネンゴ</t>
    </rPh>
    <phoneticPr fontId="70"/>
  </si>
  <si>
    <t>33年後</t>
    <rPh sb="2" eb="4">
      <t>ネンゴ</t>
    </rPh>
    <phoneticPr fontId="70"/>
  </si>
  <si>
    <t>34年後</t>
    <rPh sb="2" eb="4">
      <t>ネンゴ</t>
    </rPh>
    <phoneticPr fontId="70"/>
  </si>
  <si>
    <t>35年後</t>
    <rPh sb="2" eb="4">
      <t>ネンゴ</t>
    </rPh>
    <phoneticPr fontId="70"/>
  </si>
  <si>
    <t>36年後</t>
    <rPh sb="2" eb="4">
      <t>ネンゴ</t>
    </rPh>
    <phoneticPr fontId="70"/>
  </si>
  <si>
    <t>37年後</t>
    <rPh sb="2" eb="4">
      <t>ネンゴ</t>
    </rPh>
    <phoneticPr fontId="70"/>
  </si>
  <si>
    <t>38年後</t>
    <rPh sb="2" eb="4">
      <t>ネンゴ</t>
    </rPh>
    <phoneticPr fontId="70"/>
  </si>
  <si>
    <t>39年後</t>
    <rPh sb="2" eb="4">
      <t>ネンゴ</t>
    </rPh>
    <phoneticPr fontId="70"/>
  </si>
  <si>
    <t>40年後</t>
    <rPh sb="2" eb="4">
      <t>ネンゴ</t>
    </rPh>
    <phoneticPr fontId="70"/>
  </si>
  <si>
    <t>41年後</t>
    <rPh sb="2" eb="4">
      <t>ネンゴ</t>
    </rPh>
    <phoneticPr fontId="70"/>
  </si>
  <si>
    <t>42年後</t>
    <rPh sb="2" eb="4">
      <t>ネンゴ</t>
    </rPh>
    <phoneticPr fontId="70"/>
  </si>
  <si>
    <t>43年後</t>
    <rPh sb="2" eb="4">
      <t>ネンゴ</t>
    </rPh>
    <phoneticPr fontId="70"/>
  </si>
  <si>
    <t>44年後</t>
    <rPh sb="2" eb="4">
      <t>ネンゴ</t>
    </rPh>
    <phoneticPr fontId="70"/>
  </si>
  <si>
    <t>45年後</t>
    <rPh sb="2" eb="4">
      <t>ネンゴ</t>
    </rPh>
    <phoneticPr fontId="70"/>
  </si>
  <si>
    <t>46年後</t>
    <rPh sb="2" eb="4">
      <t>ネンゴ</t>
    </rPh>
    <phoneticPr fontId="70"/>
  </si>
  <si>
    <t>47年後</t>
    <rPh sb="2" eb="4">
      <t>ネンゴ</t>
    </rPh>
    <phoneticPr fontId="70"/>
  </si>
  <si>
    <t>48年後</t>
    <rPh sb="2" eb="4">
      <t>ネンゴ</t>
    </rPh>
    <phoneticPr fontId="70"/>
  </si>
  <si>
    <t>49年後</t>
    <rPh sb="2" eb="4">
      <t>ネンゴ</t>
    </rPh>
    <phoneticPr fontId="70"/>
  </si>
  <si>
    <t>50年後</t>
    <rPh sb="2" eb="4">
      <t>ネンゴ</t>
    </rPh>
    <phoneticPr fontId="70"/>
  </si>
  <si>
    <t>年齢</t>
    <rPh sb="0" eb="2">
      <t>ネンレイ</t>
    </rPh>
    <phoneticPr fontId="70"/>
  </si>
  <si>
    <t>万円</t>
    <rPh sb="0" eb="2">
      <t>m</t>
    </rPh>
    <phoneticPr fontId="70"/>
  </si>
  <si>
    <t>今年末</t>
    <rPh sb="0" eb="2">
      <t>コトシ</t>
    </rPh>
    <rPh sb="2" eb="3">
      <t>マツ</t>
    </rPh>
    <phoneticPr fontId="70"/>
  </si>
  <si>
    <t>・NISA/iDeCo等の将来の目標額から逆算して投資期間、投資額などの検討に役立ちます。</t>
    <rPh sb="11" eb="12">
      <t>ナド</t>
    </rPh>
    <rPh sb="13" eb="15">
      <t>ショウライ</t>
    </rPh>
    <rPh sb="16" eb="19">
      <t>モクヒョウガク</t>
    </rPh>
    <rPh sb="21" eb="23">
      <t>ギャクサン</t>
    </rPh>
    <rPh sb="25" eb="29">
      <t>トウシキカン</t>
    </rPh>
    <rPh sb="30" eb="33">
      <t>トウシガク</t>
    </rPh>
    <rPh sb="36" eb="38">
      <t>ケントウ</t>
    </rPh>
    <rPh sb="39" eb="41">
      <t>ヤクダ</t>
    </rPh>
    <phoneticPr fontId="70"/>
  </si>
  <si>
    <t>（このシミュレーションは"入力シート"や"CF表"とは連動しません）</t>
    <phoneticPr fontId="3"/>
  </si>
  <si>
    <t>前年末時点の投資資産額</t>
    <rPh sb="0" eb="3">
      <t>ゼンネンマツ</t>
    </rPh>
    <rPh sb="3" eb="5">
      <t>ジテン</t>
    </rPh>
    <rPh sb="6" eb="8">
      <t>トウシ</t>
    </rPh>
    <rPh sb="8" eb="10">
      <t>シサン</t>
    </rPh>
    <rPh sb="10" eb="11">
      <t>ガク</t>
    </rPh>
    <phoneticPr fontId="70"/>
  </si>
  <si>
    <t>入力箇所</t>
    <rPh sb="0" eb="2">
      <t>ニュウリョク</t>
    </rPh>
    <rPh sb="2" eb="4">
      <t>カショ</t>
    </rPh>
    <phoneticPr fontId="70"/>
  </si>
  <si>
    <t>歳まで</t>
    <rPh sb="0" eb="1">
      <t>サイ</t>
    </rPh>
    <phoneticPr fontId="70"/>
  </si>
  <si>
    <t>何歳まで積立投資する？</t>
    <rPh sb="0" eb="2">
      <t>ナンサイ</t>
    </rPh>
    <rPh sb="4" eb="6">
      <t>ツミタテ</t>
    </rPh>
    <rPh sb="6" eb="8">
      <t>トウシ</t>
    </rPh>
    <phoneticPr fontId="70"/>
  </si>
  <si>
    <t>必要に応じて入力（ただし数式は消えてしまいます）</t>
    <rPh sb="0" eb="2">
      <t>ヒツヨウ</t>
    </rPh>
    <rPh sb="3" eb="4">
      <t>オウ</t>
    </rPh>
    <rPh sb="6" eb="8">
      <t>ニュウリョク</t>
    </rPh>
    <rPh sb="12" eb="14">
      <t>スウシキ</t>
    </rPh>
    <rPh sb="15" eb="16">
      <t>キ</t>
    </rPh>
    <phoneticPr fontId="70"/>
  </si>
  <si>
    <t>７．投資資産残高（NISA,iDeCo,株など）</t>
    <rPh sb="2" eb="4">
      <t>トウシ</t>
    </rPh>
    <rPh sb="4" eb="6">
      <t>シサン</t>
    </rPh>
    <rPh sb="6" eb="8">
      <t>ザンダカ</t>
    </rPh>
    <rPh sb="20" eb="21">
      <t>カブ</t>
    </rPh>
    <phoneticPr fontId="3"/>
  </si>
  <si>
    <t>NISA</t>
    <phoneticPr fontId="70"/>
  </si>
  <si>
    <t>iDeCo</t>
    <phoneticPr fontId="70"/>
  </si>
  <si>
    <t>株</t>
    <rPh sb="0" eb="1">
      <t>カブ</t>
    </rPh>
    <phoneticPr fontId="70"/>
  </si>
  <si>
    <t>合計</t>
    <rPh sb="0" eb="2">
      <t>ゴウケイ</t>
    </rPh>
    <phoneticPr fontId="70"/>
  </si>
  <si>
    <t>前年末</t>
    <rPh sb="0" eb="3">
      <t>ゼンネンマツ</t>
    </rPh>
    <phoneticPr fontId="70"/>
  </si>
  <si>
    <t>差額</t>
    <rPh sb="0" eb="2">
      <t>サガク</t>
    </rPh>
    <phoneticPr fontId="70"/>
  </si>
  <si>
    <t>今年末
（予想）</t>
    <rPh sb="0" eb="2">
      <t>コトシ</t>
    </rPh>
    <rPh sb="2" eb="3">
      <t>マツ</t>
    </rPh>
    <rPh sb="5" eb="7">
      <t>ヨソウ</t>
    </rPh>
    <phoneticPr fontId="70"/>
  </si>
  <si>
    <t>[メモ]</t>
    <phoneticPr fontId="70"/>
  </si>
  <si>
    <t>※会社員で概ね年収150万円～1000万円くらい（社会保険加入者）の方向け。</t>
    <rPh sb="1" eb="4">
      <t>カイシャイン</t>
    </rPh>
    <rPh sb="5" eb="6">
      <t>オオム</t>
    </rPh>
    <rPh sb="7" eb="9">
      <t>ネンシュウ</t>
    </rPh>
    <rPh sb="12" eb="14">
      <t>ｍ</t>
    </rPh>
    <rPh sb="19" eb="21">
      <t>m</t>
    </rPh>
    <rPh sb="25" eb="27">
      <t>シャカイ</t>
    </rPh>
    <rPh sb="27" eb="29">
      <t>ホケン</t>
    </rPh>
    <rPh sb="29" eb="32">
      <t>カニュウシャ</t>
    </rPh>
    <rPh sb="34" eb="35">
      <t>カタ</t>
    </rPh>
    <rPh sb="35" eb="36">
      <t>ム</t>
    </rPh>
    <phoneticPr fontId="17"/>
  </si>
  <si>
    <t>使用可能期間残り</t>
    <rPh sb="0" eb="2">
      <t>シヨウ</t>
    </rPh>
    <rPh sb="2" eb="4">
      <t>カノウ</t>
    </rPh>
    <rPh sb="4" eb="6">
      <t>キカン</t>
    </rPh>
    <rPh sb="6" eb="7">
      <t>ノコ</t>
    </rPh>
    <phoneticPr fontId="3"/>
  </si>
  <si>
    <t>期限を過ぎると入力内容の閲覧ができなくなります。</t>
    <rPh sb="0" eb="2">
      <t>キゲン</t>
    </rPh>
    <rPh sb="3" eb="4">
      <t>ス</t>
    </rPh>
    <rPh sb="7" eb="9">
      <t>ニュウリョク</t>
    </rPh>
    <rPh sb="9" eb="11">
      <t>ナイヨウ</t>
    </rPh>
    <rPh sb="12" eb="14">
      <t>エツラン</t>
    </rPh>
    <phoneticPr fontId="3"/>
  </si>
  <si>
    <t>ずっと使い続けるなら【使用期限なし】のファイルをご利用ください！</t>
    <rPh sb="3" eb="4">
      <t>ツカ</t>
    </rPh>
    <rPh sb="5" eb="6">
      <t>ツヅ</t>
    </rPh>
    <rPh sb="11" eb="13">
      <t>シヨウ</t>
    </rPh>
    <rPh sb="13" eb="15">
      <t>キゲン</t>
    </rPh>
    <rPh sb="25" eb="27">
      <t>リヨウ</t>
    </rPh>
    <phoneticPr fontId="3"/>
  </si>
  <si>
    <t>SNS/ﾌﾞﾛｸﾞ等でシェア頂くと..</t>
    <rPh sb="14" eb="15">
      <t>イタダ</t>
    </rPh>
    <phoneticPr fontId="3"/>
  </si>
  <si>
    <t>ライフプラン表作成サービス！</t>
    <rPh sb="6" eb="7">
      <t>ヒョウ</t>
    </rPh>
    <rPh sb="7" eb="9">
      <t>サクセイ</t>
    </rPh>
    <phoneticPr fontId="3"/>
  </si>
  <si>
    <t>副業やＦＰ業務で利用したい方へ</t>
    <rPh sb="0" eb="2">
      <t>フクギョウ</t>
    </rPh>
    <rPh sb="5" eb="7">
      <t>ギョウム</t>
    </rPh>
    <rPh sb="8" eb="10">
      <t>リヨウ</t>
    </rPh>
    <rPh sb="13" eb="14">
      <t>カタ</t>
    </rPh>
    <phoneticPr fontId="3"/>
  </si>
  <si>
    <r>
      <t>※使用期限なしのＣＦ表は「シート保護の解除」をすることで</t>
    </r>
    <r>
      <rPr>
        <b/>
        <u/>
        <sz val="9"/>
        <color rgb="FFFF0000"/>
        <rFont val="HGｺﾞｼｯｸM"/>
        <family val="3"/>
        <charset val="128"/>
      </rPr>
      <t>自由に編集</t>
    </r>
    <r>
      <rPr>
        <sz val="9"/>
        <color theme="6" tint="-0.499984740745262"/>
        <rFont val="HGｺﾞｼｯｸM"/>
        <family val="3"/>
        <charset val="128"/>
      </rPr>
      <t>もできます！
※</t>
    </r>
    <r>
      <rPr>
        <b/>
        <u/>
        <sz val="9"/>
        <color rgb="FFFF0000"/>
        <rFont val="HGｺﾞｼｯｸM"/>
        <family val="3"/>
        <charset val="128"/>
      </rPr>
      <t>データは引継ぎませんので</t>
    </r>
    <r>
      <rPr>
        <sz val="9"/>
        <color theme="6" tint="-0.499984740745262"/>
        <rFont val="HGｺﾞｼｯｸM"/>
        <family val="3"/>
        <charset val="128"/>
      </rPr>
      <t>はじめから入力し直していただく必要があります。
※使用期限が来ると</t>
    </r>
    <r>
      <rPr>
        <b/>
        <u/>
        <sz val="9"/>
        <color rgb="FFFF0000"/>
        <rFont val="HGｺﾞｼｯｸM"/>
        <family val="3"/>
        <charset val="128"/>
      </rPr>
      <t>入力内容やＣＦ表の閲覧ができなくなる</t>
    </r>
    <r>
      <rPr>
        <sz val="9"/>
        <color theme="6" tint="-0.499984740745262"/>
        <rFont val="HGｺﾞｼｯｸM"/>
        <family val="3"/>
        <charset val="128"/>
      </rPr>
      <t>のでご注意ください。</t>
    </r>
    <rPh sb="1" eb="3">
      <t>シヨウ</t>
    </rPh>
    <rPh sb="3" eb="5">
      <t>キゲン</t>
    </rPh>
    <rPh sb="10" eb="11">
      <t>ヒョウ</t>
    </rPh>
    <rPh sb="16" eb="18">
      <t>ホゴ</t>
    </rPh>
    <rPh sb="19" eb="21">
      <t>カイジョ</t>
    </rPh>
    <rPh sb="28" eb="30">
      <t>ジユウ</t>
    </rPh>
    <rPh sb="31" eb="33">
      <t>ヘンシュウ</t>
    </rPh>
    <rPh sb="61" eb="62">
      <t>ナオ</t>
    </rPh>
    <rPh sb="78" eb="80">
      <t>シヨウ</t>
    </rPh>
    <rPh sb="80" eb="82">
      <t>キゲン</t>
    </rPh>
    <rPh sb="83" eb="84">
      <t>ク</t>
    </rPh>
    <rPh sb="86" eb="88">
      <t>ニュウリョク</t>
    </rPh>
    <rPh sb="88" eb="90">
      <t>ナイヨウ</t>
    </rPh>
    <rPh sb="93" eb="94">
      <t>ヒョウ</t>
    </rPh>
    <rPh sb="95" eb="97">
      <t>エツラン</t>
    </rPh>
    <rPh sb="107" eb="109">
      <t>チュウイ</t>
    </rPh>
    <phoneticPr fontId="3"/>
  </si>
  <si>
    <r>
      <t xml:space="preserve">
ＳＮＳやブログでシェアいただくと、無料で【使用期限なし】のファイルをプレゼントしています！
</t>
    </r>
    <r>
      <rPr>
        <u/>
        <sz val="9"/>
        <color theme="10"/>
        <rFont val="HGｺﾞｼｯｸM"/>
        <family val="3"/>
        <charset val="128"/>
      </rPr>
      <t>（詳しくはLINK先にて）</t>
    </r>
    <rPh sb="50" eb="51">
      <t>クワ</t>
    </rPh>
    <rPh sb="58" eb="59">
      <t>サキ</t>
    </rPh>
    <phoneticPr fontId="3"/>
  </si>
  <si>
    <r>
      <t>「</t>
    </r>
    <r>
      <rPr>
        <b/>
        <sz val="10"/>
        <color theme="6" tint="-0.499984740745262"/>
        <rFont val="HGｺﾞｼｯｸM"/>
        <family val="3"/>
        <charset val="128"/>
      </rPr>
      <t>ライフプラン表を自分で作るのがちょっと難しい</t>
    </r>
    <r>
      <rPr>
        <sz val="10"/>
        <color theme="6" tint="-0.499984740745262"/>
        <rFont val="HGｺﾞｼｯｸM"/>
        <family val="3"/>
        <charset val="128"/>
      </rPr>
      <t>」「</t>
    </r>
    <r>
      <rPr>
        <b/>
        <sz val="10"/>
        <color theme="6" tint="-0.499984740745262"/>
        <rFont val="HGｺﾞｼｯｸM"/>
        <family val="3"/>
        <charset val="128"/>
      </rPr>
      <t>専門家のアドバイスを聞いてみたい</t>
    </r>
    <r>
      <rPr>
        <sz val="10"/>
        <color theme="6" tint="-0.499984740745262"/>
        <rFont val="HGｺﾞｼｯｸM"/>
        <family val="3"/>
        <charset val="128"/>
      </rPr>
      <t>」という方へ、ライフプラン表を作成するサービスも行っています。</t>
    </r>
    <rPh sb="7" eb="8">
      <t>ヒョウ</t>
    </rPh>
    <rPh sb="9" eb="11">
      <t>ジブン</t>
    </rPh>
    <rPh sb="12" eb="13">
      <t>ツク</t>
    </rPh>
    <rPh sb="25" eb="28">
      <t>センモンカ</t>
    </rPh>
    <rPh sb="35" eb="36">
      <t>キ</t>
    </rPh>
    <rPh sb="45" eb="46">
      <t>カタ</t>
    </rPh>
    <phoneticPr fontId="3"/>
  </si>
  <si>
    <r>
      <t>「</t>
    </r>
    <r>
      <rPr>
        <b/>
        <sz val="10"/>
        <color theme="6" tint="-0.499984740745262"/>
        <rFont val="HGｺﾞｼｯｸM"/>
        <family val="3"/>
        <charset val="128"/>
      </rPr>
      <t>ＦＰ資格を副業で生かしたい</t>
    </r>
    <r>
      <rPr>
        <sz val="10"/>
        <color theme="6" tint="-0.499984740745262"/>
        <rFont val="HGｺﾞｼｯｸM"/>
        <family val="3"/>
        <charset val="128"/>
      </rPr>
      <t>」「</t>
    </r>
    <r>
      <rPr>
        <b/>
        <sz val="10"/>
        <color theme="6" tint="-0.499984740745262"/>
        <rFont val="HGｺﾞｼｯｸM"/>
        <family val="3"/>
        <charset val="128"/>
      </rPr>
      <t>本業のＦＰ業務で使いたい</t>
    </r>
    <r>
      <rPr>
        <sz val="10"/>
        <color theme="6" tint="-0.499984740745262"/>
        <rFont val="HGｺﾞｼｯｸM"/>
        <family val="3"/>
        <charset val="128"/>
      </rPr>
      <t>」という方など向けにこのライフプラン表の"</t>
    </r>
    <r>
      <rPr>
        <b/>
        <sz val="10"/>
        <color rgb="FFFF0000"/>
        <rFont val="HGｺﾞｼｯｸM"/>
        <family val="3"/>
        <charset val="128"/>
      </rPr>
      <t>利用ライセンス</t>
    </r>
    <r>
      <rPr>
        <sz val="10"/>
        <color theme="6" tint="-0.499984740745262"/>
        <rFont val="HGｺﾞｼｯｸM"/>
        <family val="3"/>
        <charset val="128"/>
      </rPr>
      <t xml:space="preserve">"を提供しています。
</t>
    </r>
    <phoneticPr fontId="3"/>
  </si>
  <si>
    <r>
      <t>招待コード「</t>
    </r>
    <r>
      <rPr>
        <b/>
        <sz val="9"/>
        <color theme="6" tint="-0.499984740745262"/>
        <rFont val="Meiryo UI"/>
        <family val="3"/>
        <charset val="128"/>
      </rPr>
      <t>5PQX3</t>
    </r>
    <r>
      <rPr>
        <sz val="9"/>
        <color theme="6" tint="-0.499984740745262"/>
        <rFont val="Meiryo UI"/>
        <family val="3"/>
        <charset val="128"/>
      </rPr>
      <t>」を入れてユーザー登録すると、今なら</t>
    </r>
    <r>
      <rPr>
        <b/>
        <sz val="9"/>
        <color rgb="FFFF0000"/>
        <rFont val="Meiryo UI"/>
        <family val="3"/>
        <charset val="128"/>
      </rPr>
      <t>1000pt</t>
    </r>
    <r>
      <rPr>
        <sz val="9"/>
        <color theme="6" tint="-0.499984740745262"/>
        <rFont val="Meiryo UI"/>
        <family val="3"/>
        <charset val="128"/>
      </rPr>
      <t>がもらえます！</t>
    </r>
    <phoneticPr fontId="3"/>
  </si>
  <si>
    <t>夫</t>
    <rPh sb="0" eb="1">
      <t>オット</t>
    </rPh>
    <phoneticPr fontId="3"/>
  </si>
  <si>
    <t>←この色のセルに入力</t>
    <rPh sb="3" eb="4">
      <t>イロ</t>
    </rPh>
    <rPh sb="8" eb="10">
      <t>ニュウリョク</t>
    </rPh>
    <phoneticPr fontId="99"/>
  </si>
  <si>
    <t>収入面</t>
    <rPh sb="0" eb="3">
      <t>シュウニュウメン</t>
    </rPh>
    <phoneticPr fontId="99"/>
  </si>
  <si>
    <t>１．現在の金融資産</t>
    <rPh sb="2" eb="4">
      <t>ゲンザイ</t>
    </rPh>
    <rPh sb="5" eb="9">
      <t>キンユウシサン</t>
    </rPh>
    <phoneticPr fontId="99"/>
  </si>
  <si>
    <t>備考</t>
    <rPh sb="0" eb="2">
      <t>ビコウ</t>
    </rPh>
    <phoneticPr fontId="99"/>
  </si>
  <si>
    <t>普通預金等</t>
    <rPh sb="0" eb="5">
      <t>フツウヨキントウ</t>
    </rPh>
    <phoneticPr fontId="99"/>
  </si>
  <si>
    <t>万円</t>
    <rPh sb="0" eb="2">
      <t>m</t>
    </rPh>
    <phoneticPr fontId="99"/>
  </si>
  <si>
    <t>投資資産（NISA、iDeCo、株など）</t>
    <rPh sb="0" eb="4">
      <t>トウシシサン</t>
    </rPh>
    <rPh sb="16" eb="17">
      <t>カブ</t>
    </rPh>
    <phoneticPr fontId="99"/>
  </si>
  <si>
    <t>なし</t>
    <phoneticPr fontId="99"/>
  </si>
  <si>
    <t>その他</t>
    <rPh sb="2" eb="3">
      <t>タ</t>
    </rPh>
    <phoneticPr fontId="99"/>
  </si>
  <si>
    <t>計</t>
    <rPh sb="0" eb="1">
      <t>ケイ</t>
    </rPh>
    <phoneticPr fontId="99"/>
  </si>
  <si>
    <t>基礎</t>
    <rPh sb="0" eb="2">
      <t>キソ</t>
    </rPh>
    <phoneticPr fontId="99"/>
  </si>
  <si>
    <t>厚生</t>
    <rPh sb="0" eb="2">
      <t>コウセイ</t>
    </rPh>
    <phoneticPr fontId="99"/>
  </si>
  <si>
    <t>中高齢</t>
    <rPh sb="0" eb="3">
      <t>チュウコウレイ</t>
    </rPh>
    <phoneticPr fontId="99"/>
  </si>
  <si>
    <t>子供①</t>
    <rPh sb="0" eb="2">
      <t>コドモ</t>
    </rPh>
    <phoneticPr fontId="99"/>
  </si>
  <si>
    <t>子供②</t>
    <rPh sb="0" eb="2">
      <t>コドモ</t>
    </rPh>
    <phoneticPr fontId="99"/>
  </si>
  <si>
    <t>子供③</t>
    <rPh sb="0" eb="2">
      <t>コドモ</t>
    </rPh>
    <phoneticPr fontId="99"/>
  </si>
  <si>
    <t>子供④</t>
    <rPh sb="0" eb="2">
      <t>コドモ</t>
    </rPh>
    <phoneticPr fontId="99"/>
  </si>
  <si>
    <t>２．遺族年金等</t>
    <rPh sb="2" eb="6">
      <t>イゾクネンキン</t>
    </rPh>
    <rPh sb="6" eb="7">
      <t>トウ</t>
    </rPh>
    <phoneticPr fontId="99"/>
  </si>
  <si>
    <t>妻年齢</t>
    <rPh sb="0" eb="1">
      <t>ツマ</t>
    </rPh>
    <rPh sb="1" eb="3">
      <t>ネンレイ</t>
    </rPh>
    <phoneticPr fontId="99"/>
  </si>
  <si>
    <t>歳</t>
    <rPh sb="0" eb="1">
      <t>サイ</t>
    </rPh>
    <phoneticPr fontId="99"/>
  </si>
  <si>
    <t>妻</t>
    <rPh sb="0" eb="1">
      <t>ツマ</t>
    </rPh>
    <phoneticPr fontId="99"/>
  </si>
  <si>
    <t>18歳以下の子供①</t>
    <rPh sb="2" eb="3">
      <t>サイ</t>
    </rPh>
    <rPh sb="3" eb="5">
      <t>イカ</t>
    </rPh>
    <rPh sb="6" eb="8">
      <t>コドモ</t>
    </rPh>
    <phoneticPr fontId="99"/>
  </si>
  <si>
    <t>子①</t>
    <rPh sb="0" eb="1">
      <t>コ</t>
    </rPh>
    <phoneticPr fontId="99"/>
  </si>
  <si>
    <t>18歳以下の子供②</t>
    <rPh sb="2" eb="3">
      <t>サイ</t>
    </rPh>
    <rPh sb="3" eb="5">
      <t>イカ</t>
    </rPh>
    <rPh sb="6" eb="8">
      <t>コドモ</t>
    </rPh>
    <phoneticPr fontId="99"/>
  </si>
  <si>
    <t>子②</t>
    <rPh sb="0" eb="1">
      <t>コ</t>
    </rPh>
    <phoneticPr fontId="99"/>
  </si>
  <si>
    <t>18歳以下の子供③</t>
    <rPh sb="2" eb="3">
      <t>サイ</t>
    </rPh>
    <rPh sb="3" eb="5">
      <t>イカ</t>
    </rPh>
    <rPh sb="6" eb="8">
      <t>コドモ</t>
    </rPh>
    <phoneticPr fontId="99"/>
  </si>
  <si>
    <t>子③</t>
    <rPh sb="0" eb="1">
      <t>コ</t>
    </rPh>
    <phoneticPr fontId="99"/>
  </si>
  <si>
    <t>18歳以下の子供④</t>
    <rPh sb="2" eb="3">
      <t>サイ</t>
    </rPh>
    <rPh sb="3" eb="5">
      <t>イカ</t>
    </rPh>
    <rPh sb="6" eb="8">
      <t>コドモ</t>
    </rPh>
    <phoneticPr fontId="99"/>
  </si>
  <si>
    <t>子④</t>
    <rPh sb="0" eb="1">
      <t>コ</t>
    </rPh>
    <phoneticPr fontId="99"/>
  </si>
  <si>
    <t>18以下の子</t>
    <rPh sb="2" eb="4">
      <t>イカ</t>
    </rPh>
    <rPh sb="5" eb="6">
      <t>コ</t>
    </rPh>
    <phoneticPr fontId="99"/>
  </si>
  <si>
    <t>３．会社からの保障（補償）</t>
    <rPh sb="2" eb="4">
      <t>カイシャ</t>
    </rPh>
    <rPh sb="7" eb="9">
      <t>ホショウ</t>
    </rPh>
    <rPh sb="10" eb="12">
      <t>ホショウ</t>
    </rPh>
    <phoneticPr fontId="99"/>
  </si>
  <si>
    <t>弔慰金</t>
    <rPh sb="0" eb="3">
      <t>チョウイキン</t>
    </rPh>
    <phoneticPr fontId="99"/>
  </si>
  <si>
    <t>死亡退職金（定年時のために積み立てられていた退職金）</t>
    <rPh sb="0" eb="2">
      <t>シボウ</t>
    </rPh>
    <rPh sb="2" eb="5">
      <t>タイショクキン</t>
    </rPh>
    <rPh sb="6" eb="8">
      <t>テイネン</t>
    </rPh>
    <rPh sb="8" eb="9">
      <t>ジ</t>
    </rPh>
    <rPh sb="13" eb="14">
      <t>ツ</t>
    </rPh>
    <rPh sb="15" eb="16">
      <t>タ</t>
    </rPh>
    <rPh sb="22" eb="25">
      <t>タイショクキン</t>
    </rPh>
    <phoneticPr fontId="99"/>
  </si>
  <si>
    <t>４．配偶者収入</t>
    <rPh sb="2" eb="5">
      <t>ハイグウシャ</t>
    </rPh>
    <rPh sb="5" eb="7">
      <t>シュウニュウ</t>
    </rPh>
    <phoneticPr fontId="99"/>
  </si>
  <si>
    <t>手取給与収入等（年間）</t>
    <rPh sb="0" eb="2">
      <t>テドリ</t>
    </rPh>
    <rPh sb="2" eb="6">
      <t>キュウヨシュウニュウ</t>
    </rPh>
    <rPh sb="6" eb="7">
      <t>トウ</t>
    </rPh>
    <rPh sb="8" eb="10">
      <t>ネンカン</t>
    </rPh>
    <phoneticPr fontId="99"/>
  </si>
  <si>
    <t>万円×</t>
    <rPh sb="0" eb="2">
      <t>m</t>
    </rPh>
    <phoneticPr fontId="99"/>
  </si>
  <si>
    <t>年＝</t>
    <rPh sb="0" eb="1">
      <t>ネン</t>
    </rPh>
    <phoneticPr fontId="99"/>
  </si>
  <si>
    <t>５．その他</t>
    <rPh sb="4" eb="5">
      <t>タ</t>
    </rPh>
    <phoneticPr fontId="99"/>
  </si>
  <si>
    <t>その他収入（臨時収入や親からの相続など）</t>
    <rPh sb="2" eb="3">
      <t>タ</t>
    </rPh>
    <rPh sb="3" eb="5">
      <t>シュウニュウ</t>
    </rPh>
    <rPh sb="6" eb="10">
      <t>リンジシュウニュウ</t>
    </rPh>
    <rPh sb="11" eb="12">
      <t>オヤ</t>
    </rPh>
    <rPh sb="15" eb="17">
      <t>ソウゾク</t>
    </rPh>
    <phoneticPr fontId="99"/>
  </si>
  <si>
    <t>収入合計</t>
    <rPh sb="0" eb="2">
      <t>シュウニュウ</t>
    </rPh>
    <rPh sb="2" eb="4">
      <t>ゴウケイ</t>
    </rPh>
    <phoneticPr fontId="99"/>
  </si>
  <si>
    <t>支出面</t>
    <rPh sb="0" eb="2">
      <t>シシュツ</t>
    </rPh>
    <rPh sb="2" eb="3">
      <t>メン</t>
    </rPh>
    <phoneticPr fontId="99"/>
  </si>
  <si>
    <t>１．基本生活費</t>
    <rPh sb="2" eb="6">
      <t>キホンセイカツ</t>
    </rPh>
    <rPh sb="6" eb="7">
      <t>ヒ</t>
    </rPh>
    <phoneticPr fontId="99"/>
  </si>
  <si>
    <t>現在の基本生活費</t>
    <rPh sb="0" eb="2">
      <t>ゲンザイ</t>
    </rPh>
    <rPh sb="3" eb="5">
      <t>キホン</t>
    </rPh>
    <rPh sb="5" eb="8">
      <t>セイカツヒ</t>
    </rPh>
    <phoneticPr fontId="99"/>
  </si>
  <si>
    <t>夫が亡くなった後の生活費の割合</t>
    <rPh sb="0" eb="1">
      <t>オット</t>
    </rPh>
    <rPh sb="2" eb="3">
      <t>ナ</t>
    </rPh>
    <rPh sb="7" eb="8">
      <t>アト</t>
    </rPh>
    <rPh sb="9" eb="12">
      <t>セイカツヒ</t>
    </rPh>
    <rPh sb="13" eb="15">
      <t>ワリアイ</t>
    </rPh>
    <phoneticPr fontId="99"/>
  </si>
  <si>
    <t>現在の</t>
    <rPh sb="0" eb="2">
      <t>ゲンザイ</t>
    </rPh>
    <phoneticPr fontId="99"/>
  </si>
  <si>
    <t>%</t>
    <phoneticPr fontId="99"/>
  </si>
  <si>
    <t>末子独立の年齢</t>
    <rPh sb="0" eb="2">
      <t>マッシ</t>
    </rPh>
    <rPh sb="2" eb="4">
      <t>ドクリツ</t>
    </rPh>
    <rPh sb="5" eb="7">
      <t>ネンレイ</t>
    </rPh>
    <phoneticPr fontId="99"/>
  </si>
  <si>
    <t>独立年齢</t>
    <rPh sb="0" eb="2">
      <t>ドクリツ</t>
    </rPh>
    <rPh sb="2" eb="4">
      <t>ネンレイ</t>
    </rPh>
    <phoneticPr fontId="99"/>
  </si>
  <si>
    <t>末子独立後の生活費の割合</t>
    <rPh sb="0" eb="2">
      <t>マッシ</t>
    </rPh>
    <rPh sb="2" eb="5">
      <t>ドクリツゴ</t>
    </rPh>
    <rPh sb="6" eb="9">
      <t>セイカツヒ</t>
    </rPh>
    <rPh sb="10" eb="12">
      <t>ワリアイ</t>
    </rPh>
    <phoneticPr fontId="99"/>
  </si>
  <si>
    <t>万円</t>
    <rPh sb="0" eb="2">
      <t>m</t>
    </rPh>
    <phoneticPr fontId="99"/>
  </si>
  <si>
    <t>２．住居費</t>
    <rPh sb="2" eb="5">
      <t>ジュウキョヒ</t>
    </rPh>
    <phoneticPr fontId="99"/>
  </si>
  <si>
    <t>現在の住宅ローン</t>
    <rPh sb="0" eb="2">
      <t>ゲンザイ</t>
    </rPh>
    <rPh sb="3" eb="5">
      <t>ジュウタク</t>
    </rPh>
    <phoneticPr fontId="99"/>
  </si>
  <si>
    <t>残り</t>
    <rPh sb="0" eb="1">
      <t>ノコ</t>
    </rPh>
    <phoneticPr fontId="99"/>
  </si>
  <si>
    <t>年</t>
    <rPh sb="0" eb="1">
      <t>ネン</t>
    </rPh>
    <phoneticPr fontId="99"/>
  </si>
  <si>
    <t>返済額</t>
    <rPh sb="0" eb="3">
      <t>ヘンサイガク</t>
    </rPh>
    <phoneticPr fontId="99"/>
  </si>
  <si>
    <t>団体信用生命保険で相殺される割合</t>
    <rPh sb="0" eb="2">
      <t>ダンタイ</t>
    </rPh>
    <rPh sb="2" eb="8">
      <t>シンヨウセイメイホケン</t>
    </rPh>
    <rPh sb="9" eb="11">
      <t>ソウサイ</t>
    </rPh>
    <rPh sb="14" eb="16">
      <t>ワリアイ</t>
    </rPh>
    <phoneticPr fontId="99"/>
  </si>
  <si>
    <t>維持費（修繕積立、管理費、固定資産税）</t>
    <rPh sb="0" eb="3">
      <t>イジヒ</t>
    </rPh>
    <rPh sb="4" eb="6">
      <t>シュウゼン</t>
    </rPh>
    <rPh sb="6" eb="8">
      <t>ツミタテ</t>
    </rPh>
    <rPh sb="9" eb="12">
      <t>カンリヒ</t>
    </rPh>
    <rPh sb="13" eb="15">
      <t>コテイ</t>
    </rPh>
    <rPh sb="15" eb="18">
      <t>シサンゼイ</t>
    </rPh>
    <phoneticPr fontId="99"/>
  </si>
  <si>
    <t>（賃貸の場合）家賃</t>
    <rPh sb="1" eb="3">
      <t>チンタイ</t>
    </rPh>
    <rPh sb="4" eb="6">
      <t>バアイ</t>
    </rPh>
    <rPh sb="7" eb="9">
      <t>ヤチン</t>
    </rPh>
    <phoneticPr fontId="99"/>
  </si>
  <si>
    <t>未就学時</t>
    <rPh sb="0" eb="1">
      <t>ミ</t>
    </rPh>
    <rPh sb="1" eb="3">
      <t>シュウガク</t>
    </rPh>
    <rPh sb="3" eb="4">
      <t>ジ</t>
    </rPh>
    <phoneticPr fontId="99"/>
  </si>
  <si>
    <t>小学校</t>
    <rPh sb="0" eb="3">
      <t>ショウガッコウ</t>
    </rPh>
    <phoneticPr fontId="99"/>
  </si>
  <si>
    <t>中学校</t>
    <rPh sb="0" eb="3">
      <t>チュウガッコウ</t>
    </rPh>
    <phoneticPr fontId="99"/>
  </si>
  <si>
    <t>３．子供の教育費</t>
    <rPh sb="2" eb="4">
      <t>コドモ</t>
    </rPh>
    <rPh sb="5" eb="8">
      <t>キョウイクヒ</t>
    </rPh>
    <phoneticPr fontId="99"/>
  </si>
  <si>
    <t>年齢</t>
    <rPh sb="0" eb="2">
      <t>ネンレイ</t>
    </rPh>
    <phoneticPr fontId="99"/>
  </si>
  <si>
    <t>未就学時</t>
    <rPh sb="0" eb="1">
      <t>ミ</t>
    </rPh>
    <rPh sb="1" eb="3">
      <t>シュウガク</t>
    </rPh>
    <rPh sb="3" eb="4">
      <t>ジ</t>
    </rPh>
    <phoneticPr fontId="99"/>
  </si>
  <si>
    <t>小学校</t>
    <rPh sb="0" eb="3">
      <t>ショウガッコウ</t>
    </rPh>
    <phoneticPr fontId="99"/>
  </si>
  <si>
    <t>中学校</t>
    <rPh sb="0" eb="3">
      <t>チュウガッコウ</t>
    </rPh>
    <phoneticPr fontId="99"/>
  </si>
  <si>
    <t>高校</t>
    <rPh sb="0" eb="2">
      <t>コウコウ</t>
    </rPh>
    <phoneticPr fontId="99"/>
  </si>
  <si>
    <t>大学</t>
    <rPh sb="0" eb="2">
      <t>ダイガク</t>
    </rPh>
    <phoneticPr fontId="99"/>
  </si>
  <si>
    <t>高校</t>
    <rPh sb="0" eb="2">
      <t>コウコウ</t>
    </rPh>
    <phoneticPr fontId="99"/>
  </si>
  <si>
    <t>1保育園</t>
    <rPh sb="1" eb="4">
      <t>ホイクエン</t>
    </rPh>
    <phoneticPr fontId="3"/>
  </si>
  <si>
    <t>4公立</t>
    <rPh sb="1" eb="3">
      <t>コウリツ</t>
    </rPh>
    <phoneticPr fontId="99"/>
  </si>
  <si>
    <t>6公立</t>
    <rPh sb="1" eb="3">
      <t>コウリツ</t>
    </rPh>
    <phoneticPr fontId="3"/>
  </si>
  <si>
    <t>9私立</t>
    <rPh sb="1" eb="3">
      <t>シリツ</t>
    </rPh>
    <phoneticPr fontId="99"/>
  </si>
  <si>
    <t>11私文系</t>
    <rPh sb="2" eb="3">
      <t>ワタシ</t>
    </rPh>
    <rPh sb="3" eb="5">
      <t>ブンケイ</t>
    </rPh>
    <phoneticPr fontId="99"/>
  </si>
  <si>
    <t>大学</t>
    <rPh sb="0" eb="2">
      <t>ダイガク</t>
    </rPh>
    <phoneticPr fontId="99"/>
  </si>
  <si>
    <t>計</t>
    <rPh sb="0" eb="1">
      <t>ケイ</t>
    </rPh>
    <phoneticPr fontId="99"/>
  </si>
  <si>
    <t>４．保険料</t>
    <rPh sb="2" eb="5">
      <t>p</t>
    </rPh>
    <phoneticPr fontId="99"/>
  </si>
  <si>
    <t>保険料</t>
    <rPh sb="0" eb="3">
      <t>p</t>
    </rPh>
    <phoneticPr fontId="99"/>
  </si>
  <si>
    <t>年間</t>
    <rPh sb="0" eb="2">
      <t>ネンカン</t>
    </rPh>
    <phoneticPr fontId="99"/>
  </si>
  <si>
    <t>妻</t>
    <rPh sb="0" eb="1">
      <t>ツマ</t>
    </rPh>
    <phoneticPr fontId="99"/>
  </si>
  <si>
    <t>歳まで</t>
    <rPh sb="0" eb="1">
      <t>サイ</t>
    </rPh>
    <phoneticPr fontId="99"/>
  </si>
  <si>
    <t>５．自動車関連費</t>
    <rPh sb="2" eb="5">
      <t>ジドウシャ</t>
    </rPh>
    <rPh sb="5" eb="7">
      <t>カンレン</t>
    </rPh>
    <rPh sb="7" eb="8">
      <t>ヒ</t>
    </rPh>
    <phoneticPr fontId="99"/>
  </si>
  <si>
    <t>維持費（税、保険、車検、他）</t>
    <rPh sb="0" eb="3">
      <t>イジヒ</t>
    </rPh>
    <rPh sb="4" eb="5">
      <t>ゼイ</t>
    </rPh>
    <rPh sb="6" eb="8">
      <t>ホケン</t>
    </rPh>
    <rPh sb="9" eb="11">
      <t>シャケン</t>
    </rPh>
    <rPh sb="12" eb="13">
      <t>ホカ</t>
    </rPh>
    <phoneticPr fontId="99"/>
  </si>
  <si>
    <t>購入費</t>
    <rPh sb="0" eb="3">
      <t>コウニュウヒ</t>
    </rPh>
    <phoneticPr fontId="99"/>
  </si>
  <si>
    <t>購入回数</t>
    <rPh sb="0" eb="2">
      <t>コウニュウ</t>
    </rPh>
    <rPh sb="2" eb="4">
      <t>カイスウ</t>
    </rPh>
    <phoneticPr fontId="99"/>
  </si>
  <si>
    <t>回</t>
    <rPh sb="0" eb="1">
      <t>カイ</t>
    </rPh>
    <phoneticPr fontId="99"/>
  </si>
  <si>
    <t>1台あたり</t>
    <rPh sb="1" eb="2">
      <t>ダイ</t>
    </rPh>
    <phoneticPr fontId="99"/>
  </si>
  <si>
    <t>６．その他支出</t>
    <rPh sb="4" eb="5">
      <t>タ</t>
    </rPh>
    <rPh sb="5" eb="7">
      <t>シシュツ</t>
    </rPh>
    <phoneticPr fontId="99"/>
  </si>
  <si>
    <t>その他１</t>
    <rPh sb="2" eb="3">
      <t>タ</t>
    </rPh>
    <phoneticPr fontId="99"/>
  </si>
  <si>
    <t>海外旅行</t>
    <rPh sb="0" eb="2">
      <t>カイガイ</t>
    </rPh>
    <rPh sb="2" eb="4">
      <t>リョコウ</t>
    </rPh>
    <phoneticPr fontId="99"/>
  </si>
  <si>
    <t>その他２</t>
    <rPh sb="2" eb="3">
      <t>タ</t>
    </rPh>
    <phoneticPr fontId="99"/>
  </si>
  <si>
    <t>未就学時</t>
    <phoneticPr fontId="99"/>
  </si>
  <si>
    <t>その他３</t>
    <rPh sb="2" eb="3">
      <t>タ</t>
    </rPh>
    <phoneticPr fontId="99"/>
  </si>
  <si>
    <t>2幼稚園（私）</t>
    <rPh sb="1" eb="4">
      <t>ヨウチエン</t>
    </rPh>
    <rPh sb="5" eb="6">
      <t>ワタシ</t>
    </rPh>
    <phoneticPr fontId="3"/>
  </si>
  <si>
    <t>3幼稚園（公）</t>
    <rPh sb="1" eb="4">
      <t>ヨウチエン</t>
    </rPh>
    <rPh sb="5" eb="6">
      <t>コウ</t>
    </rPh>
    <phoneticPr fontId="3"/>
  </si>
  <si>
    <t>支出計</t>
    <rPh sb="0" eb="2">
      <t>シシュツ</t>
    </rPh>
    <rPh sb="2" eb="3">
      <t>ケイ</t>
    </rPh>
    <phoneticPr fontId="99"/>
  </si>
  <si>
    <t>必要保障額</t>
    <rPh sb="0" eb="2">
      <t>ヒツヨウ</t>
    </rPh>
    <rPh sb="2" eb="4">
      <t>ホショウ</t>
    </rPh>
    <rPh sb="4" eb="5">
      <t>ガク</t>
    </rPh>
    <phoneticPr fontId="99"/>
  </si>
  <si>
    <t>5私立</t>
    <rPh sb="1" eb="3">
      <t>シリツ</t>
    </rPh>
    <phoneticPr fontId="3"/>
  </si>
  <si>
    <t>7私立</t>
    <rPh sb="1" eb="3">
      <t>シリツ</t>
    </rPh>
    <phoneticPr fontId="3"/>
  </si>
  <si>
    <t>8公立</t>
    <rPh sb="1" eb="3">
      <t>コウリツ</t>
    </rPh>
    <phoneticPr fontId="99"/>
  </si>
  <si>
    <t>10国公</t>
    <rPh sb="2" eb="4">
      <t>コッコウ</t>
    </rPh>
    <phoneticPr fontId="99"/>
  </si>
  <si>
    <t>12私理系</t>
    <rPh sb="2" eb="3">
      <t>ワタシ</t>
    </rPh>
    <rPh sb="3" eb="5">
      <t>リケイ</t>
    </rPh>
    <phoneticPr fontId="99"/>
  </si>
  <si>
    <t>13薬科</t>
    <rPh sb="2" eb="3">
      <t>ヤク</t>
    </rPh>
    <rPh sb="3" eb="4">
      <t>カ</t>
    </rPh>
    <phoneticPr fontId="99"/>
  </si>
  <si>
    <t>180*6年間/4</t>
    <rPh sb="5" eb="7">
      <t>ネンカン</t>
    </rPh>
    <phoneticPr fontId="99"/>
  </si>
  <si>
    <t>14医歯</t>
    <rPh sb="2" eb="3">
      <t>イ</t>
    </rPh>
    <rPh sb="3" eb="4">
      <t>ハ</t>
    </rPh>
    <phoneticPr fontId="99"/>
  </si>
  <si>
    <t>400*6年間/4</t>
    <rPh sb="5" eb="7">
      <t>ネンカン</t>
    </rPh>
    <phoneticPr fontId="99"/>
  </si>
  <si>
    <r>
      <t>必要保障額</t>
    </r>
    <r>
      <rPr>
        <sz val="10"/>
        <color theme="1"/>
        <rFont val="Meiryo UI"/>
        <family val="3"/>
        <charset val="128"/>
      </rPr>
      <t>（厚生年金加入で子供のいる夫が亡くなった場合）</t>
    </r>
    <rPh sb="0" eb="5">
      <t>ヒツヨウホショウガク</t>
    </rPh>
    <rPh sb="6" eb="10">
      <t>コウセイネンキン</t>
    </rPh>
    <rPh sb="10" eb="12">
      <t>カニュウ</t>
    </rPh>
    <rPh sb="13" eb="15">
      <t>コドモ</t>
    </rPh>
    <rPh sb="18" eb="19">
      <t>オット</t>
    </rPh>
    <rPh sb="20" eb="21">
      <t>ナ</t>
    </rPh>
    <rPh sb="25" eb="27">
      <t>バアイ</t>
    </rPh>
    <phoneticPr fontId="99"/>
  </si>
  <si>
    <t>子供１</t>
    <phoneticPr fontId="3"/>
  </si>
  <si>
    <t>子供２</t>
    <phoneticPr fontId="3"/>
  </si>
  <si>
    <t>子供３</t>
    <phoneticPr fontId="3"/>
  </si>
  <si>
    <t>子供４</t>
    <phoneticPr fontId="3"/>
  </si>
  <si>
    <t>300件を超えるオンラインでのFP相談などを踏まえ2016年から使いやすいように改良を加えてきたものです。</t>
    <rPh sb="3" eb="4">
      <t>ケン</t>
    </rPh>
    <rPh sb="5" eb="6">
      <t>コ</t>
    </rPh>
    <rPh sb="17" eb="19">
      <t>ソウダン</t>
    </rPh>
    <rPh sb="22" eb="23">
      <t>フ</t>
    </rPh>
    <rPh sb="29" eb="30">
      <t>ネン</t>
    </rPh>
    <rPh sb="32" eb="33">
      <t>ツカ</t>
    </rPh>
    <rPh sb="40" eb="42">
      <t>カイリョウ</t>
    </rPh>
    <rPh sb="43" eb="44">
      <t>クワ</t>
    </rPh>
    <phoneticPr fontId="70"/>
  </si>
  <si>
    <t>手取額変更年</t>
    <phoneticPr fontId="3"/>
  </si>
  <si>
    <t>５．投資資産</t>
    <rPh sb="2" eb="4">
      <t>トウシ</t>
    </rPh>
    <rPh sb="4" eb="6">
      <t>シサン</t>
    </rPh>
    <phoneticPr fontId="3"/>
  </si>
  <si>
    <t>NISAやiDeCo、株、投信など普通預金等と分けて、それぞれ想定利回りを設定しシミュレーションが可能です。たとえば、●歳まで積立投資を行い、リタイア後●歳から毎年XXX万円ずつ現金化、という使い方ができます。</t>
    <phoneticPr fontId="3"/>
  </si>
  <si>
    <t>投資資産合計</t>
    <rPh sb="0" eb="2">
      <t>トウシ</t>
    </rPh>
    <rPh sb="2" eb="4">
      <t>シサン</t>
    </rPh>
    <rPh sb="4" eb="6">
      <t>ゴウケイ</t>
    </rPh>
    <phoneticPr fontId="3"/>
  </si>
  <si>
    <r>
      <t>←この色は</t>
    </r>
    <r>
      <rPr>
        <b/>
        <u/>
        <sz val="8"/>
        <color theme="3"/>
        <rFont val="Meiryo UI"/>
        <family val="3"/>
        <charset val="128"/>
      </rPr>
      <t>必須入力</t>
    </r>
    <rPh sb="3" eb="4">
      <t>イロ</t>
    </rPh>
    <rPh sb="5" eb="7">
      <t>ヒッス</t>
    </rPh>
    <rPh sb="7" eb="9">
      <t>ニュウリョク</t>
    </rPh>
    <phoneticPr fontId="70"/>
  </si>
  <si>
    <r>
      <t>←この色は</t>
    </r>
    <r>
      <rPr>
        <b/>
        <u/>
        <sz val="8"/>
        <color theme="3"/>
        <rFont val="Meiryo UI"/>
        <family val="3"/>
        <charset val="128"/>
      </rPr>
      <t>任意入力</t>
    </r>
    <rPh sb="3" eb="4">
      <t>イロ</t>
    </rPh>
    <rPh sb="5" eb="7">
      <t>ニンイ</t>
    </rPh>
    <rPh sb="7" eb="9">
      <t>ニュウリョク</t>
    </rPh>
    <phoneticPr fontId="70"/>
  </si>
  <si>
    <t>さっそくライフプラン表をつくってみましょう！→</t>
    <rPh sb="10" eb="11">
      <t>ヒョウ</t>
    </rPh>
    <phoneticPr fontId="70"/>
  </si>
  <si>
    <t>文部科学省　令和５年度子どもの学習費調査（幼稚園～高校）</t>
    <rPh sb="0" eb="5">
      <t>モンブカガクショウ</t>
    </rPh>
    <rPh sb="21" eb="24">
      <t>ヨウチエン</t>
    </rPh>
    <rPh sb="25" eb="27">
      <t>コウコウ</t>
    </rPh>
    <phoneticPr fontId="3"/>
  </si>
  <si>
    <t>「令和５年度子どもの学習費調査」</t>
    <rPh sb="1" eb="3">
      <t>レイワ</t>
    </rPh>
    <rPh sb="4" eb="5">
      <t>ネン</t>
    </rPh>
    <rPh sb="5" eb="6">
      <t>ド</t>
    </rPh>
    <rPh sb="6" eb="7">
      <t>コ</t>
    </rPh>
    <rPh sb="10" eb="12">
      <t>ガクシュウ</t>
    </rPh>
    <rPh sb="12" eb="13">
      <t>ヒ</t>
    </rPh>
    <rPh sb="13" eb="15">
      <t>チョウサ</t>
    </rPh>
    <phoneticPr fontId="3"/>
  </si>
  <si>
    <t>「令和５年度 私立大学入学者に係る初年度学生納付金平均額」</t>
    <rPh sb="1" eb="3">
      <t>レイワ</t>
    </rPh>
    <rPh sb="4" eb="6">
      <t>ネンド</t>
    </rPh>
    <rPh sb="7" eb="9">
      <t>シリツ</t>
    </rPh>
    <rPh sb="9" eb="11">
      <t>ダイガク</t>
    </rPh>
    <rPh sb="11" eb="13">
      <t>ニュウガク</t>
    </rPh>
    <rPh sb="13" eb="14">
      <t>シャ</t>
    </rPh>
    <rPh sb="15" eb="16">
      <t>カカ</t>
    </rPh>
    <rPh sb="17" eb="20">
      <t>ショネンド</t>
    </rPh>
    <rPh sb="20" eb="22">
      <t>ガクセイ</t>
    </rPh>
    <rPh sb="22" eb="25">
      <t>ノウフキン</t>
    </rPh>
    <rPh sb="25" eb="27">
      <t>ヘイキン</t>
    </rPh>
    <rPh sb="27" eb="28">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</si>
</sst>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176" formatCode="#,##0_);[Red]\(#,##0\)"/>
    <numFmt numFmtId="177" formatCode="#,##0_ "/>
    <numFmt numFmtId="178" formatCode="##&quot;年&quot;&quot;後&quot;"/>
    <numFmt numFmtId="179" formatCode="0.0%"/>
    <numFmt numFmtId="180" formatCode="#,###&quot;万&quot;&quot;円&quot;"/>
    <numFmt numFmtId="181" formatCode="###,###&quot;円&quot;"/>
    <numFmt numFmtId="182" formatCode="0.000%"/>
    <numFmt numFmtId="183" formatCode="0.000_ "/>
    <numFmt numFmtId="184" formatCode="0_ "/>
    <numFmt numFmtId="185" formatCode="0_);[Red]\(0\)"/>
    <numFmt numFmtId="186" formatCode="0&quot;～&quot;"/>
    <numFmt numFmtId="187" formatCode="#&quot;～&quot;"/>
    <numFmt numFmtId="188" formatCode="0.0"/>
    <numFmt numFmtId="189" formatCode="0.00%;[Red]\-0.00%"/>
    <numFmt numFmtId="190" formatCode="\+0.0%"/>
    <numFmt numFmtId="191" formatCode="#&quot;日&quot;"/>
    <numFmt numFmtId="192" formatCode="0.0%;[Red]\-0.0%"/>
  </numFmts>
  <fonts count="104">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8"/>
      <name val="HGｺﾞｼｯｸM"/>
      <family val="3"/>
      <charset val="128"/>
    </font>
    <font>
      <b/>
      <i/>
      <sz val="8"/>
      <color indexed="9"/>
      <name val="HGｺﾞｼｯｸM"/>
      <family val="3"/>
      <charset val="128"/>
    </font>
    <font>
      <b/>
      <i/>
      <sz val="8"/>
      <name val="HGｺﾞｼｯｸM"/>
      <family val="3"/>
      <charset val="128"/>
    </font>
    <font>
      <sz val="8"/>
      <color indexed="8"/>
      <name val="HGｺﾞｼｯｸM"/>
      <family val="3"/>
      <charset val="128"/>
    </font>
    <font>
      <sz val="11"/>
      <name val="HGｺﾞｼｯｸM"/>
      <family val="3"/>
      <charset val="128"/>
    </font>
    <font>
      <b/>
      <sz val="16"/>
      <name val="HGｺﾞｼｯｸM"/>
      <family val="3"/>
      <charset val="128"/>
    </font>
    <font>
      <b/>
      <i/>
      <sz val="10"/>
      <name val="HGｺﾞｼｯｸM"/>
      <family val="3"/>
      <charset val="128"/>
    </font>
    <font>
      <sz val="9"/>
      <color indexed="81"/>
      <name val="MS P ゴシック"/>
      <family val="3"/>
      <charset val="128"/>
    </font>
    <font>
      <sz val="9"/>
      <name val="HGｺﾞｼｯｸM"/>
      <family val="3"/>
      <charset val="128"/>
    </font>
    <font>
      <sz val="6"/>
      <name val="ＭＳ Ｐゴシック"/>
      <family val="3"/>
      <charset val="128"/>
    </font>
    <font>
      <sz val="6"/>
      <name val="ＭＳ Ｐゴシック"/>
      <family val="3"/>
      <charset val="128"/>
    </font>
    <font>
      <sz val="8"/>
      <name val="Meiryo UI"/>
      <family val="3"/>
      <charset val="128"/>
    </font>
    <font>
      <sz val="11"/>
      <color indexed="10"/>
      <name val="ＭＳ Ｐゴシック"/>
      <family val="3"/>
      <charset val="128"/>
    </font>
    <font>
      <sz val="6"/>
      <name val="ＭＳ Ｐゴシック"/>
      <family val="3"/>
      <charset val="128"/>
    </font>
    <font>
      <sz val="6"/>
      <color indexed="8"/>
      <name val="ＭＳ Ｐゴシック"/>
      <family val="3"/>
      <charset val="128"/>
    </font>
    <font>
      <sz val="7"/>
      <color indexed="8"/>
      <name val="ＭＳ Ｐゴシック"/>
      <family val="3"/>
      <charset val="128"/>
    </font>
    <font>
      <sz val="9"/>
      <color indexed="8"/>
      <name val="HGｺﾞｼｯｸM"/>
      <family val="3"/>
      <charset val="128"/>
    </font>
    <font>
      <u/>
      <sz val="8"/>
      <color indexed="12"/>
      <name val="HGｺﾞｼｯｸM"/>
      <family val="3"/>
      <charset val="128"/>
    </font>
    <font>
      <u/>
      <sz val="10"/>
      <color indexed="12"/>
      <name val="HGｺﾞｼｯｸM"/>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HGｺﾞｼｯｸM"/>
      <family val="3"/>
      <charset val="128"/>
    </font>
    <font>
      <sz val="11"/>
      <color rgb="FFFF0000"/>
      <name val="HGｺﾞｼｯｸM"/>
      <family val="3"/>
      <charset val="128"/>
    </font>
    <font>
      <b/>
      <i/>
      <sz val="11"/>
      <color theme="1"/>
      <name val="HGｺﾞｼｯｸM"/>
      <family val="3"/>
      <charset val="128"/>
    </font>
    <font>
      <sz val="10"/>
      <color theme="1"/>
      <name val="HGｺﾞｼｯｸM"/>
      <family val="3"/>
      <charset val="128"/>
    </font>
    <font>
      <sz val="8"/>
      <color theme="1"/>
      <name val="HGｺﾞｼｯｸM"/>
      <family val="3"/>
      <charset val="128"/>
    </font>
    <font>
      <sz val="11"/>
      <color rgb="FFFFFF00"/>
      <name val="HGｺﾞｼｯｸM"/>
      <family val="3"/>
      <charset val="128"/>
    </font>
    <font>
      <b/>
      <sz val="11"/>
      <color theme="1"/>
      <name val="HGｺﾞｼｯｸM"/>
      <family val="3"/>
      <charset val="128"/>
    </font>
    <font>
      <sz val="8"/>
      <color rgb="FFFF0000"/>
      <name val="HGｺﾞｼｯｸM"/>
      <family val="3"/>
      <charset val="128"/>
    </font>
    <font>
      <b/>
      <sz val="11"/>
      <color rgb="FFFF0000"/>
      <name val="HGｺﾞｼｯｸM"/>
      <family val="3"/>
      <charset val="128"/>
    </font>
    <font>
      <b/>
      <i/>
      <sz val="8"/>
      <color theme="4" tint="-0.499984740745262"/>
      <name val="HGｺﾞｼｯｸM"/>
      <family val="3"/>
      <charset val="128"/>
    </font>
    <font>
      <sz val="8"/>
      <color theme="4" tint="-0.499984740745262"/>
      <name val="HGｺﾞｼｯｸM"/>
      <family val="3"/>
      <charset val="128"/>
    </font>
    <font>
      <u/>
      <sz val="8"/>
      <color theme="10"/>
      <name val="ＭＳ Ｐゴシック"/>
      <family val="3"/>
      <charset val="128"/>
      <scheme val="minor"/>
    </font>
    <font>
      <b/>
      <i/>
      <sz val="8"/>
      <color theme="5" tint="-0.499984740745262"/>
      <name val="HGｺﾞｼｯｸM"/>
      <family val="3"/>
      <charset val="128"/>
    </font>
    <font>
      <sz val="8"/>
      <color theme="5" tint="-0.499984740745262"/>
      <name val="HGｺﾞｼｯｸM"/>
      <family val="3"/>
      <charset val="128"/>
    </font>
    <font>
      <b/>
      <i/>
      <sz val="8"/>
      <color theme="9" tint="-0.499984740745262"/>
      <name val="HGｺﾞｼｯｸM"/>
      <family val="3"/>
      <charset val="128"/>
    </font>
    <font>
      <sz val="8"/>
      <color theme="9" tint="-0.499984740745262"/>
      <name val="HGｺﾞｼｯｸM"/>
      <family val="3"/>
      <charset val="128"/>
    </font>
    <font>
      <sz val="8"/>
      <color theme="0"/>
      <name val="HGｺﾞｼｯｸM"/>
      <family val="3"/>
      <charset val="128"/>
    </font>
    <font>
      <sz val="8"/>
      <color theme="3"/>
      <name val="HGｺﾞｼｯｸM"/>
      <family val="3"/>
      <charset val="128"/>
    </font>
    <font>
      <sz val="11"/>
      <color theme="0"/>
      <name val="HGｺﾞｼｯｸM"/>
      <family val="3"/>
      <charset val="128"/>
    </font>
    <font>
      <sz val="9"/>
      <color theme="1"/>
      <name val="HGｺﾞｼｯｸM"/>
      <family val="3"/>
      <charset val="128"/>
    </font>
    <font>
      <sz val="8"/>
      <color theme="4"/>
      <name val="HGｺﾞｼｯｸM"/>
      <family val="3"/>
      <charset val="128"/>
    </font>
    <font>
      <sz val="8"/>
      <color theme="1"/>
      <name val="ＭＳ Ｐゴシック"/>
      <family val="3"/>
      <charset val="128"/>
      <scheme val="minor"/>
    </font>
    <font>
      <b/>
      <i/>
      <sz val="10"/>
      <color theme="1"/>
      <name val="HGｺﾞｼｯｸM"/>
      <family val="3"/>
      <charset val="128"/>
    </font>
    <font>
      <b/>
      <i/>
      <sz val="10"/>
      <color theme="3"/>
      <name val="HGｺﾞｼｯｸM"/>
      <family val="3"/>
      <charset val="128"/>
    </font>
    <font>
      <b/>
      <sz val="8"/>
      <color theme="4"/>
      <name val="HGｺﾞｼｯｸM"/>
      <family val="3"/>
      <charset val="128"/>
    </font>
    <font>
      <b/>
      <sz val="8"/>
      <color theme="3"/>
      <name val="HGｺﾞｼｯｸM"/>
      <family val="3"/>
      <charset val="128"/>
    </font>
    <font>
      <sz val="9"/>
      <color rgb="FFFF0000"/>
      <name val="HGｺﾞｼｯｸM"/>
      <family val="3"/>
      <charset val="128"/>
    </font>
    <font>
      <b/>
      <sz val="9"/>
      <color theme="3"/>
      <name val="HGｺﾞｼｯｸM"/>
      <family val="3"/>
      <charset val="128"/>
    </font>
    <font>
      <sz val="8"/>
      <color theme="1"/>
      <name val="Meiryo UI"/>
      <family val="3"/>
      <charset val="128"/>
    </font>
    <font>
      <b/>
      <sz val="10"/>
      <color theme="1"/>
      <name val="Meiryo UI"/>
      <family val="3"/>
      <charset val="128"/>
    </font>
    <font>
      <sz val="8"/>
      <color rgb="FF191919"/>
      <name val="Meiryo UI"/>
      <family val="3"/>
      <charset val="128"/>
    </font>
    <font>
      <b/>
      <sz val="8"/>
      <color theme="1"/>
      <name val="Meiryo UI"/>
      <family val="3"/>
      <charset val="128"/>
    </font>
    <font>
      <sz val="7"/>
      <color theme="1"/>
      <name val="HGｺﾞｼｯｸM"/>
      <family val="3"/>
      <charset val="128"/>
    </font>
    <font>
      <b/>
      <sz val="9"/>
      <color theme="1"/>
      <name val="HGｺﾞｼｯｸM"/>
      <family val="3"/>
      <charset val="128"/>
    </font>
    <font>
      <u/>
      <sz val="8"/>
      <color theme="10"/>
      <name val="HGｺﾞｼｯｸM"/>
      <family val="3"/>
      <charset val="128"/>
    </font>
    <font>
      <b/>
      <i/>
      <u/>
      <sz val="8"/>
      <color theme="10"/>
      <name val="ＭＳ Ｐゴシック"/>
      <family val="3"/>
      <charset val="128"/>
      <scheme val="minor"/>
    </font>
    <font>
      <u/>
      <sz val="10"/>
      <color theme="6" tint="-0.499984740745262"/>
      <name val="メイリオ"/>
      <family val="3"/>
      <charset val="128"/>
    </font>
    <font>
      <u/>
      <sz val="7.5"/>
      <color theme="10"/>
      <name val="HGｺﾞｼｯｸM"/>
      <family val="3"/>
      <charset val="128"/>
    </font>
    <font>
      <b/>
      <u/>
      <sz val="11"/>
      <color theme="10"/>
      <name val="HGｺﾞｼｯｸM"/>
      <family val="3"/>
      <charset val="128"/>
    </font>
    <font>
      <b/>
      <sz val="11"/>
      <color theme="0"/>
      <name val="メイリオ"/>
      <family val="3"/>
      <charset val="128"/>
    </font>
    <font>
      <u/>
      <sz val="11"/>
      <color theme="10"/>
      <name val="HGｺﾞｼｯｸM"/>
      <family val="3"/>
      <charset val="128"/>
    </font>
    <font>
      <sz val="11"/>
      <color theme="1"/>
      <name val="Segoe UI Symbol"/>
      <family val="3"/>
    </font>
    <font>
      <sz val="6"/>
      <name val="ＭＳ Ｐゴシック"/>
      <family val="3"/>
      <charset val="128"/>
      <scheme val="minor"/>
    </font>
    <font>
      <sz val="8"/>
      <color theme="3"/>
      <name val="Meiryo UI"/>
      <family val="3"/>
      <charset val="128"/>
    </font>
    <font>
      <u/>
      <sz val="9"/>
      <color theme="10"/>
      <name val="HGｺﾞｼｯｸM"/>
      <family val="3"/>
      <charset val="128"/>
    </font>
    <font>
      <sz val="7.5"/>
      <color theme="10"/>
      <name val="HGｺﾞｼｯｸM"/>
      <family val="3"/>
      <charset val="128"/>
    </font>
    <font>
      <sz val="9"/>
      <color theme="3"/>
      <name val="Meiryo UI"/>
      <family val="3"/>
      <charset val="128"/>
    </font>
    <font>
      <b/>
      <sz val="11"/>
      <color theme="3"/>
      <name val="Meiryo UI"/>
      <family val="3"/>
      <charset val="128"/>
    </font>
    <font>
      <u/>
      <sz val="9"/>
      <color theme="3"/>
      <name val="Meiryo UI"/>
      <family val="3"/>
      <charset val="128"/>
    </font>
    <font>
      <b/>
      <sz val="12"/>
      <color theme="3"/>
      <name val="Meiryo UI"/>
      <family val="3"/>
      <charset val="128"/>
    </font>
    <font>
      <b/>
      <sz val="14"/>
      <color theme="3"/>
      <name val="Meiryo UI"/>
      <family val="3"/>
      <charset val="128"/>
    </font>
    <font>
      <b/>
      <u/>
      <sz val="9"/>
      <color theme="3"/>
      <name val="Meiryo UI"/>
      <family val="3"/>
      <charset val="128"/>
    </font>
    <font>
      <b/>
      <u/>
      <sz val="9"/>
      <color rgb="FFFF0000"/>
      <name val="Meiryo UI"/>
      <family val="3"/>
      <charset val="128"/>
    </font>
    <font>
      <u/>
      <sz val="9"/>
      <color theme="10"/>
      <name val="Meiryo UI"/>
      <family val="3"/>
      <charset val="128"/>
    </font>
    <font>
      <b/>
      <sz val="8"/>
      <color theme="3"/>
      <name val="Meiryo UI"/>
      <family val="3"/>
      <charset val="128"/>
    </font>
    <font>
      <u/>
      <sz val="10"/>
      <color theme="10"/>
      <name val="HGｺﾞｼｯｸM"/>
      <family val="3"/>
      <charset val="128"/>
    </font>
    <font>
      <sz val="9"/>
      <color theme="1"/>
      <name val="Meiryo UI"/>
      <family val="3"/>
      <charset val="128"/>
    </font>
    <font>
      <b/>
      <i/>
      <sz val="12"/>
      <color theme="1"/>
      <name val="Meiryo UI"/>
      <family val="3"/>
      <charset val="128"/>
    </font>
    <font>
      <b/>
      <i/>
      <u val="double"/>
      <sz val="9"/>
      <color theme="1"/>
      <name val="Meiryo UI"/>
      <family val="3"/>
      <charset val="128"/>
    </font>
    <font>
      <b/>
      <sz val="9"/>
      <name val="HGｺﾞｼｯｸM"/>
      <family val="3"/>
      <charset val="128"/>
    </font>
    <font>
      <b/>
      <sz val="20"/>
      <color rgb="FFFF0000"/>
      <name val="HGｺﾞｼｯｸM"/>
      <family val="3"/>
      <charset val="128"/>
    </font>
    <font>
      <sz val="7.5"/>
      <name val="HGｺﾞｼｯｸM"/>
      <family val="3"/>
      <charset val="128"/>
    </font>
    <font>
      <b/>
      <sz val="10"/>
      <color theme="0"/>
      <name val="HGｺﾞｼｯｸM"/>
      <family val="3"/>
      <charset val="128"/>
    </font>
    <font>
      <sz val="9"/>
      <color theme="6" tint="-0.499984740745262"/>
      <name val="HGｺﾞｼｯｸM"/>
      <family val="3"/>
      <charset val="128"/>
    </font>
    <font>
      <b/>
      <u/>
      <sz val="9"/>
      <color rgb="FFFF0000"/>
      <name val="HGｺﾞｼｯｸM"/>
      <family val="3"/>
      <charset val="128"/>
    </font>
    <font>
      <sz val="10"/>
      <color theme="6" tint="-0.499984740745262"/>
      <name val="HGｺﾞｼｯｸM"/>
      <family val="3"/>
      <charset val="128"/>
    </font>
    <font>
      <b/>
      <sz val="10"/>
      <color theme="6" tint="-0.499984740745262"/>
      <name val="HGｺﾞｼｯｸM"/>
      <family val="3"/>
      <charset val="128"/>
    </font>
    <font>
      <b/>
      <sz val="10"/>
      <color rgb="FFFF0000"/>
      <name val="HGｺﾞｼｯｸM"/>
      <family val="3"/>
      <charset val="128"/>
    </font>
    <font>
      <sz val="9"/>
      <color theme="6" tint="-0.499984740745262"/>
      <name val="Meiryo UI"/>
      <family val="3"/>
      <charset val="128"/>
    </font>
    <font>
      <b/>
      <sz val="9"/>
      <color theme="6" tint="-0.499984740745262"/>
      <name val="Meiryo UI"/>
      <family val="3"/>
      <charset val="128"/>
    </font>
    <font>
      <b/>
      <sz val="9"/>
      <color rgb="FFFF0000"/>
      <name val="Meiryo UI"/>
      <family val="3"/>
      <charset val="128"/>
    </font>
    <font>
      <sz val="6"/>
      <name val="ＭＳ Ｐゴシック"/>
      <family val="2"/>
      <charset val="128"/>
      <scheme val="minor"/>
    </font>
    <font>
      <b/>
      <sz val="11"/>
      <color theme="1"/>
      <name val="Meiryo UI"/>
      <family val="3"/>
      <charset val="128"/>
    </font>
    <font>
      <sz val="10"/>
      <color theme="1"/>
      <name val="Meiryo UI"/>
      <family val="3"/>
      <charset val="128"/>
    </font>
    <font>
      <b/>
      <sz val="12"/>
      <color theme="1"/>
      <name val="Meiryo UI"/>
      <family val="3"/>
      <charset val="128"/>
    </font>
    <font>
      <b/>
      <u/>
      <sz val="8"/>
      <color theme="3"/>
      <name val="Meiryo UI"/>
      <family val="3"/>
      <charset val="128"/>
    </font>
  </fonts>
  <fills count="33">
    <fill>
      <patternFill patternType="none"/>
    </fill>
    <fill>
      <patternFill patternType="gray125"/>
    </fill>
    <fill>
      <patternFill patternType="solid">
        <fgColor indexed="17"/>
        <bgColor indexed="64"/>
      </patternFill>
    </fill>
    <fill>
      <patternFill patternType="solid">
        <fgColor indexed="47"/>
        <bgColor indexed="64"/>
      </patternFill>
    </fill>
    <fill>
      <patternFill patternType="solid">
        <fgColor theme="0"/>
        <bgColor indexed="64"/>
      </patternFill>
    </fill>
    <fill>
      <patternFill patternType="solid">
        <fgColor theme="6"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FFCC99"/>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bgColor indexed="64"/>
      </patternFill>
    </fill>
    <fill>
      <patternFill patternType="solid">
        <fgColor rgb="FFFFCCCC"/>
        <bgColor indexed="64"/>
      </patternFill>
    </fill>
  </fills>
  <borders count="167">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hair">
        <color indexed="64"/>
      </bottom>
      <diagonal/>
    </border>
    <border>
      <left/>
      <right/>
      <top/>
      <bottom style="double">
        <color indexed="64"/>
      </bottom>
      <diagonal/>
    </border>
    <border>
      <left/>
      <right/>
      <top style="double">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rgb="FFFFC000"/>
      </bottom>
      <diagonal/>
    </border>
    <border>
      <left/>
      <right/>
      <top/>
      <bottom style="medium">
        <color theme="8" tint="-0.24994659260841701"/>
      </bottom>
      <diagonal/>
    </border>
    <border>
      <left/>
      <right/>
      <top/>
      <bottom style="medium">
        <color theme="6" tint="-0.24994659260841701"/>
      </bottom>
      <diagonal/>
    </border>
    <border>
      <left/>
      <right/>
      <top/>
      <bottom style="thin">
        <color theme="0" tint="-0.14996795556505021"/>
      </bottom>
      <diagonal/>
    </border>
    <border>
      <left/>
      <right/>
      <top/>
      <bottom style="medium">
        <color rgb="FFFFCC00"/>
      </bottom>
      <diagonal/>
    </border>
    <border>
      <left/>
      <right/>
      <top style="thin">
        <color theme="0" tint="-0.14996795556505021"/>
      </top>
      <bottom style="thin">
        <color theme="0" tint="-0.14996795556505021"/>
      </bottom>
      <diagonal/>
    </border>
    <border>
      <left/>
      <right/>
      <top style="medium">
        <color theme="8" tint="-0.24994659260841701"/>
      </top>
      <bottom style="thin">
        <color theme="0" tint="-0.14996795556505021"/>
      </bottom>
      <diagonal/>
    </border>
    <border>
      <left style="thin">
        <color indexed="22"/>
      </left>
      <right style="thin">
        <color indexed="22"/>
      </right>
      <top style="thin">
        <color theme="3"/>
      </top>
      <bottom style="thin">
        <color theme="3"/>
      </bottom>
      <diagonal/>
    </border>
    <border>
      <left style="thin">
        <color indexed="22"/>
      </left>
      <right style="thin">
        <color indexed="22"/>
      </right>
      <top style="thin">
        <color theme="5" tint="-0.499984740745262"/>
      </top>
      <bottom style="thin">
        <color theme="5" tint="-0.499984740745262"/>
      </bottom>
      <diagonal/>
    </border>
    <border>
      <left style="thin">
        <color indexed="22"/>
      </left>
      <right style="thin">
        <color indexed="22"/>
      </right>
      <top style="thin">
        <color theme="9" tint="-0.499984740745262"/>
      </top>
      <bottom style="thin">
        <color theme="9" tint="-0.499984740745262"/>
      </bottom>
      <diagonal/>
    </border>
    <border>
      <left style="thin">
        <color indexed="22"/>
      </left>
      <right style="thin">
        <color indexed="22"/>
      </right>
      <top style="thin">
        <color theme="6" tint="-0.499984740745262"/>
      </top>
      <bottom style="thin">
        <color theme="6" tint="-0.499984740745262"/>
      </bottom>
      <diagonal/>
    </border>
    <border>
      <left style="thin">
        <color indexed="22"/>
      </left>
      <right style="thin">
        <color indexed="22"/>
      </right>
      <top style="thin">
        <color theme="3"/>
      </top>
      <bottom style="thin">
        <color theme="9" tint="-0.499984740745262"/>
      </bottom>
      <diagonal/>
    </border>
    <border>
      <left style="thin">
        <color indexed="22"/>
      </left>
      <right style="thin">
        <color indexed="22"/>
      </right>
      <top style="thin">
        <color theme="3"/>
      </top>
      <bottom/>
      <diagonal/>
    </border>
    <border>
      <left style="thin">
        <color indexed="64"/>
      </left>
      <right style="thin">
        <color indexed="64"/>
      </right>
      <top style="thin">
        <color indexed="64"/>
      </top>
      <bottom style="medium">
        <color theme="8" tint="-0.24994659260841701"/>
      </bottom>
      <diagonal/>
    </border>
    <border>
      <left style="hair">
        <color theme="4"/>
      </left>
      <right style="hair">
        <color theme="4"/>
      </right>
      <top style="hair">
        <color theme="4"/>
      </top>
      <bottom style="hair">
        <color theme="4"/>
      </bottom>
      <diagonal/>
    </border>
    <border>
      <left/>
      <right/>
      <top style="medium">
        <color rgb="FFFF0000"/>
      </top>
      <bottom/>
      <diagonal/>
    </border>
    <border>
      <left style="thin">
        <color indexed="22"/>
      </left>
      <right/>
      <top style="thin">
        <color theme="6" tint="-0.499984740745262"/>
      </top>
      <bottom style="thin">
        <color theme="6" tint="-0.499984740745262"/>
      </bottom>
      <diagonal/>
    </border>
    <border>
      <left/>
      <right style="thin">
        <color indexed="22"/>
      </right>
      <top style="thin">
        <color theme="6" tint="-0.499984740745262"/>
      </top>
      <bottom style="thin">
        <color theme="6"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indexed="22"/>
      </left>
      <right/>
      <top style="thin">
        <color theme="9" tint="-0.499984740745262"/>
      </top>
      <bottom style="thin">
        <color theme="9" tint="-0.499984740745262"/>
      </bottom>
      <diagonal/>
    </border>
    <border>
      <left/>
      <right style="thin">
        <color indexed="22"/>
      </right>
      <top style="thin">
        <color theme="9" tint="-0.499984740745262"/>
      </top>
      <bottom style="thin">
        <color theme="9" tint="-0.499984740745262"/>
      </bottom>
      <diagonal/>
    </border>
    <border>
      <left style="thin">
        <color indexed="22"/>
      </left>
      <right/>
      <top style="thin">
        <color theme="5" tint="-0.499984740745262"/>
      </top>
      <bottom style="thin">
        <color theme="5" tint="-0.499984740745262"/>
      </bottom>
      <diagonal/>
    </border>
    <border>
      <left/>
      <right style="thin">
        <color indexed="22"/>
      </right>
      <top style="thin">
        <color theme="5" tint="-0.499984740745262"/>
      </top>
      <bottom style="thin">
        <color theme="5" tint="-0.499984740745262"/>
      </bottom>
      <diagonal/>
    </border>
    <border>
      <left style="thin">
        <color indexed="22"/>
      </left>
      <right/>
      <top style="thin">
        <color theme="3"/>
      </top>
      <bottom style="thin">
        <color theme="3"/>
      </bottom>
      <diagonal/>
    </border>
    <border>
      <left/>
      <right style="thin">
        <color indexed="22"/>
      </right>
      <top style="thin">
        <color theme="3"/>
      </top>
      <bottom style="thin">
        <color theme="3"/>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medium">
        <color theme="8" tint="-0.24994659260841701"/>
      </top>
      <bottom style="medium">
        <color theme="8" tint="-0.24994659260841701"/>
      </bottom>
      <diagonal/>
    </border>
    <border>
      <left style="hair">
        <color theme="8" tint="-0.24994659260841701"/>
      </left>
      <right style="hair">
        <color theme="8" tint="-0.24994659260841701"/>
      </right>
      <top/>
      <bottom style="medium">
        <color theme="8" tint="-0.24994659260841701"/>
      </bottom>
      <diagonal/>
    </border>
    <border>
      <left style="hair">
        <color theme="8" tint="-0.24994659260841701"/>
      </left>
      <right style="hair">
        <color theme="8" tint="-0.24994659260841701"/>
      </right>
      <top style="medium">
        <color theme="8" tint="-0.24994659260841701"/>
      </top>
      <bottom style="medium">
        <color theme="8" tint="-0.24994659260841701"/>
      </bottom>
      <diagonal/>
    </border>
    <border>
      <left/>
      <right style="hair">
        <color theme="8" tint="-0.24994659260841701"/>
      </right>
      <top/>
      <bottom style="medium">
        <color theme="8" tint="-0.24994659260841701"/>
      </bottom>
      <diagonal/>
    </border>
    <border>
      <left style="hair">
        <color theme="8" tint="-0.24994659260841701"/>
      </left>
      <right/>
      <top/>
      <bottom style="medium">
        <color theme="8" tint="-0.24994659260841701"/>
      </bottom>
      <diagonal/>
    </border>
    <border>
      <left style="hair">
        <color theme="8" tint="-0.24994659260841701"/>
      </left>
      <right/>
      <top style="medium">
        <color theme="8" tint="-0.24994659260841701"/>
      </top>
      <bottom style="medium">
        <color theme="8" tint="-0.24994659260841701"/>
      </bottom>
      <diagonal/>
    </border>
    <border>
      <left style="hair">
        <color theme="8" tint="-0.24994659260841701"/>
      </left>
      <right/>
      <top style="medium">
        <color rgb="FFFFCC00"/>
      </top>
      <bottom style="medium">
        <color theme="8" tint="-0.24994659260841701"/>
      </bottom>
      <diagonal/>
    </border>
    <border>
      <left/>
      <right/>
      <top style="medium">
        <color rgb="FFFFCC00"/>
      </top>
      <bottom style="medium">
        <color theme="8" tint="-0.24994659260841701"/>
      </bottom>
      <diagonal/>
    </border>
    <border>
      <left style="hair">
        <color theme="8" tint="-0.24994659260841701"/>
      </left>
      <right style="hair">
        <color theme="8" tint="-0.24994659260841701"/>
      </right>
      <top/>
      <bottom style="medium">
        <color rgb="FFFFCC00"/>
      </bottom>
      <diagonal/>
    </border>
    <border>
      <left style="hair">
        <color theme="8" tint="-0.24994659260841701"/>
      </left>
      <right/>
      <top/>
      <bottom style="medium">
        <color rgb="FFFFCC00"/>
      </bottom>
      <diagonal/>
    </border>
    <border>
      <left style="thin">
        <color theme="6" tint="-0.499984740745262"/>
      </left>
      <right/>
      <top style="double">
        <color indexed="64"/>
      </top>
      <bottom/>
      <diagonal/>
    </border>
    <border>
      <left/>
      <right style="thin">
        <color theme="6" tint="-0.499984740745262"/>
      </right>
      <top style="double">
        <color indexed="64"/>
      </top>
      <bottom/>
      <diagonal/>
    </border>
    <border>
      <left style="thin">
        <color theme="6" tint="-0.499984740745262"/>
      </left>
      <right/>
      <top/>
      <bottom/>
      <diagonal/>
    </border>
    <border>
      <left/>
      <right style="thin">
        <color theme="6" tint="-0.499984740745262"/>
      </right>
      <top/>
      <bottom/>
      <diagonal/>
    </border>
    <border>
      <left style="thin">
        <color theme="6" tint="-0.499984740745262"/>
      </left>
      <right/>
      <top/>
      <bottom style="thin">
        <color theme="6" tint="-0.499984740745262"/>
      </bottom>
      <diagonal/>
    </border>
    <border>
      <left/>
      <right/>
      <top/>
      <bottom style="thin">
        <color theme="6" tint="-0.499984740745262"/>
      </bottom>
      <diagonal/>
    </border>
    <border>
      <left/>
      <right style="thin">
        <color theme="6" tint="-0.499984740745262"/>
      </right>
      <top/>
      <bottom style="thin">
        <color theme="6" tint="-0.499984740745262"/>
      </bottom>
      <diagonal/>
    </border>
    <border>
      <left/>
      <right/>
      <top style="medium">
        <color rgb="FFFFCC00"/>
      </top>
      <bottom style="medium">
        <color rgb="FFFFCC00"/>
      </bottom>
      <diagonal/>
    </border>
    <border>
      <left/>
      <right/>
      <top style="medium">
        <color theme="6" tint="-0.24994659260841701"/>
      </top>
      <bottom/>
      <diagonal/>
    </border>
    <border>
      <left/>
      <right/>
      <top style="thin">
        <color theme="0" tint="-0.14996795556505021"/>
      </top>
      <bottom style="medium">
        <color theme="8" tint="-0.24994659260841701"/>
      </bottom>
      <diagonal/>
    </border>
    <border>
      <left style="thin">
        <color indexed="64"/>
      </left>
      <right/>
      <top style="thin">
        <color indexed="64"/>
      </top>
      <bottom style="medium">
        <color theme="8" tint="-0.24994659260841701"/>
      </bottom>
      <diagonal/>
    </border>
    <border>
      <left/>
      <right style="thin">
        <color indexed="64"/>
      </right>
      <top style="thin">
        <color indexed="64"/>
      </top>
      <bottom style="medium">
        <color theme="8" tint="-0.24994659260841701"/>
      </bottom>
      <diagonal/>
    </border>
    <border>
      <left/>
      <right style="hair">
        <color theme="8" tint="-0.24994659260841701"/>
      </right>
      <top style="medium">
        <color theme="8" tint="-0.24994659260841701"/>
      </top>
      <bottom style="medium">
        <color theme="8" tint="-0.24994659260841701"/>
      </bottom>
      <diagonal/>
    </border>
    <border>
      <left/>
      <right style="hair">
        <color theme="8" tint="-0.24994659260841701"/>
      </right>
      <top/>
      <bottom style="medium">
        <color rgb="FFFFCC00"/>
      </bottom>
      <diagonal/>
    </border>
    <border>
      <left/>
      <right/>
      <top style="thin">
        <color theme="0" tint="-0.14996795556505021"/>
      </top>
      <bottom/>
      <diagonal/>
    </border>
    <border>
      <left/>
      <right/>
      <top style="medium">
        <color theme="8" tint="-0.24994659260841701"/>
      </top>
      <bottom/>
      <diagonal/>
    </border>
    <border>
      <left style="thin">
        <color indexed="22"/>
      </left>
      <right style="thin">
        <color indexed="22"/>
      </right>
      <top style="thin">
        <color theme="6" tint="-0.499984740745262"/>
      </top>
      <bottom style="thin">
        <color indexed="22"/>
      </bottom>
      <diagonal/>
    </border>
    <border>
      <left/>
      <right/>
      <top/>
      <bottom style="hair">
        <color theme="3"/>
      </bottom>
      <diagonal/>
    </border>
    <border>
      <left/>
      <right/>
      <top style="thin">
        <color theme="6" tint="-0.499984740745262"/>
      </top>
      <bottom/>
      <diagonal/>
    </border>
    <border>
      <left style="hair">
        <color theme="3"/>
      </left>
      <right/>
      <top/>
      <bottom/>
      <diagonal/>
    </border>
    <border>
      <left style="hair">
        <color theme="3"/>
      </left>
      <right/>
      <top style="hair">
        <color theme="3"/>
      </top>
      <bottom/>
      <diagonal/>
    </border>
    <border>
      <left/>
      <right style="hair">
        <color theme="3"/>
      </right>
      <top style="hair">
        <color theme="3"/>
      </top>
      <bottom/>
      <diagonal/>
    </border>
    <border>
      <left/>
      <right style="hair">
        <color theme="3"/>
      </right>
      <top/>
      <bottom/>
      <diagonal/>
    </border>
    <border>
      <left style="hair">
        <color theme="3"/>
      </left>
      <right/>
      <top/>
      <bottom style="hair">
        <color theme="3"/>
      </bottom>
      <diagonal/>
    </border>
    <border>
      <left/>
      <right style="hair">
        <color theme="3"/>
      </right>
      <top/>
      <bottom style="hair">
        <color theme="3"/>
      </bottom>
      <diagonal/>
    </border>
    <border>
      <left style="thin">
        <color indexed="64"/>
      </left>
      <right style="medium">
        <color indexed="64"/>
      </right>
      <top style="thin">
        <color indexed="64"/>
      </top>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right/>
      <top style="thin">
        <color indexed="22"/>
      </top>
      <bottom/>
      <diagonal/>
    </border>
    <border>
      <left/>
      <right style="thin">
        <color indexed="22"/>
      </right>
      <top style="thin">
        <color indexed="22"/>
      </top>
      <bottom/>
      <diagonal/>
    </border>
    <border>
      <left style="thin">
        <color indexed="22"/>
      </left>
      <right/>
      <top style="thin">
        <color indexed="22"/>
      </top>
      <bottom/>
      <diagonal/>
    </border>
    <border>
      <left style="thin">
        <color indexed="22"/>
      </left>
      <right/>
      <top style="thin">
        <color theme="0" tint="-0.24994659260841701"/>
      </top>
      <bottom/>
      <diagonal/>
    </border>
    <border>
      <left/>
      <right style="thin">
        <color indexed="22"/>
      </right>
      <top style="thin">
        <color theme="0" tint="-0.24994659260841701"/>
      </top>
      <bottom/>
      <diagonal/>
    </border>
    <border>
      <left style="thin">
        <color theme="6"/>
      </left>
      <right/>
      <top/>
      <bottom/>
      <diagonal/>
    </border>
    <border>
      <left/>
      <right style="thin">
        <color theme="6"/>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style="hair">
        <color theme="0" tint="-0.14993743705557422"/>
      </left>
      <right style="hair">
        <color theme="0" tint="-0.14993743705557422"/>
      </right>
      <top style="hair">
        <color theme="0" tint="-0.14993743705557422"/>
      </top>
      <bottom style="hair">
        <color theme="0" tint="-0.14993743705557422"/>
      </bottom>
      <diagonal/>
    </border>
    <border>
      <left style="hair">
        <color theme="0" tint="-0.14993743705557422"/>
      </left>
      <right style="hair">
        <color theme="0" tint="-0.14993743705557422"/>
      </right>
      <top style="hair">
        <color theme="0" tint="-0.14993743705557422"/>
      </top>
      <bottom/>
      <diagonal/>
    </border>
    <border>
      <left style="hair">
        <color theme="0" tint="-0.14993743705557422"/>
      </left>
      <right/>
      <top style="hair">
        <color theme="0" tint="-0.14993743705557422"/>
      </top>
      <bottom style="hair">
        <color theme="0" tint="-0.1499374370555742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hair">
        <color theme="0" tint="-0.14993743705557422"/>
      </right>
      <top style="hair">
        <color theme="0" tint="-0.14993743705557422"/>
      </top>
      <bottom style="hair">
        <color theme="0" tint="-0.14993743705557422"/>
      </bottom>
      <diagonal/>
    </border>
    <border>
      <left style="hair">
        <color theme="0" tint="-0.14993743705557422"/>
      </left>
      <right style="hair">
        <color theme="0" tint="-0.14993743705557422"/>
      </right>
      <top/>
      <bottom style="hair">
        <color theme="0" tint="-0.14993743705557422"/>
      </bottom>
      <diagonal/>
    </border>
    <border>
      <left style="hair">
        <color theme="0" tint="-0.14993743705557422"/>
      </left>
      <right/>
      <top style="hair">
        <color theme="0" tint="-0.14993743705557422"/>
      </top>
      <bottom/>
      <diagonal/>
    </border>
    <border>
      <left/>
      <right style="hair">
        <color theme="0" tint="-0.14993743705557422"/>
      </right>
      <top style="hair">
        <color theme="0" tint="-0.14993743705557422"/>
      </top>
      <bottom/>
      <diagonal/>
    </border>
    <border>
      <left/>
      <right/>
      <top style="hair">
        <color theme="0" tint="-0.14993743705557422"/>
      </top>
      <bottom style="hair">
        <color theme="0" tint="-0.14993743705557422"/>
      </bottom>
      <diagonal/>
    </border>
    <border>
      <left style="thin">
        <color theme="4"/>
      </left>
      <right style="thin">
        <color theme="4"/>
      </right>
      <top style="thin">
        <color theme="4"/>
      </top>
      <bottom style="thin">
        <color theme="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hair">
        <color theme="0" tint="-0.14993743705557422"/>
      </left>
      <right/>
      <top/>
      <bottom style="hair">
        <color theme="0" tint="-0.14993743705557422"/>
      </bottom>
      <diagonal/>
    </border>
    <border>
      <left/>
      <right/>
      <top/>
      <bottom style="hair">
        <color theme="0" tint="-0.14993743705557422"/>
      </bottom>
      <diagonal/>
    </border>
    <border>
      <left/>
      <right style="hair">
        <color theme="0" tint="-0.14993743705557422"/>
      </right>
      <top/>
      <bottom style="hair">
        <color theme="0" tint="-0.14993743705557422"/>
      </bottom>
      <diagonal/>
    </border>
    <border>
      <left style="hair">
        <color theme="0" tint="-0.14993743705557422"/>
      </left>
      <right/>
      <top style="hair">
        <color theme="0" tint="-0.14993743705557422"/>
      </top>
      <bottom style="thin">
        <color indexed="64"/>
      </bottom>
      <diagonal/>
    </border>
    <border>
      <left/>
      <right/>
      <top style="hair">
        <color theme="0" tint="-0.14993743705557422"/>
      </top>
      <bottom style="thin">
        <color indexed="64"/>
      </bottom>
      <diagonal/>
    </border>
    <border>
      <left/>
      <right style="hair">
        <color theme="0" tint="-0.14993743705557422"/>
      </right>
      <top style="hair">
        <color theme="0" tint="-0.14993743705557422"/>
      </top>
      <bottom style="thin">
        <color indexed="64"/>
      </bottom>
      <diagonal/>
    </border>
    <border>
      <left style="hair">
        <color theme="0" tint="-0.14993743705557422"/>
      </left>
      <right style="hair">
        <color theme="0" tint="-0.14993743705557422"/>
      </right>
      <top style="hair">
        <color theme="0" tint="-0.14993743705557422"/>
      </top>
      <bottom style="thin">
        <color indexed="64"/>
      </bottom>
      <diagonal/>
    </border>
    <border>
      <left style="hair">
        <color theme="0" tint="-0.14993743705557422"/>
      </left>
      <right/>
      <top style="thin">
        <color indexed="64"/>
      </top>
      <bottom style="hair">
        <color theme="0" tint="-0.14993743705557422"/>
      </bottom>
      <diagonal/>
    </border>
    <border>
      <left/>
      <right/>
      <top style="thin">
        <color indexed="64"/>
      </top>
      <bottom style="hair">
        <color theme="0" tint="-0.14993743705557422"/>
      </bottom>
      <diagonal/>
    </border>
    <border>
      <left/>
      <right style="hair">
        <color theme="0" tint="-0.14993743705557422"/>
      </right>
      <top style="thin">
        <color indexed="64"/>
      </top>
      <bottom style="hair">
        <color theme="0" tint="-0.14993743705557422"/>
      </bottom>
      <diagonal/>
    </border>
    <border>
      <left/>
      <right/>
      <top style="hair">
        <color theme="3"/>
      </top>
      <bottom/>
      <diagonal/>
    </border>
  </borders>
  <cellStyleXfs count="7">
    <xf numFmtId="0" fontId="0" fillId="0" borderId="0">
      <alignment vertical="center"/>
    </xf>
    <xf numFmtId="9" fontId="26" fillId="0" borderId="0" applyFont="0" applyFill="0" applyBorder="0" applyAlignment="0" applyProtection="0">
      <alignment vertical="center"/>
    </xf>
    <xf numFmtId="0" fontId="27" fillId="0" borderId="0" applyNumberFormat="0" applyFill="0" applyBorder="0" applyAlignment="0" applyProtection="0">
      <alignment vertical="center"/>
    </xf>
    <xf numFmtId="38" fontId="26" fillId="0" borderId="0" applyFont="0" applyFill="0" applyBorder="0" applyAlignment="0" applyProtection="0">
      <alignment vertical="center"/>
    </xf>
    <xf numFmtId="0" fontId="4" fillId="0" borderId="0">
      <alignment vertical="center"/>
    </xf>
    <xf numFmtId="0" fontId="1" fillId="0" borderId="0">
      <alignment vertical="center"/>
    </xf>
    <xf numFmtId="38" fontId="1" fillId="0" borderId="0" applyFont="0" applyFill="0" applyBorder="0" applyAlignment="0" applyProtection="0">
      <alignment vertical="center"/>
    </xf>
  </cellStyleXfs>
  <cellXfs count="779">
    <xf numFmtId="0" fontId="0" fillId="0" borderId="0" xfId="0">
      <alignment vertical="center"/>
    </xf>
    <xf numFmtId="0" fontId="28" fillId="4" borderId="0" xfId="0" applyFont="1" applyFill="1" applyProtection="1">
      <alignment vertical="center"/>
      <protection hidden="1"/>
    </xf>
    <xf numFmtId="0" fontId="28" fillId="5" borderId="0" xfId="0" applyFont="1" applyFill="1" applyProtection="1">
      <alignment vertical="center"/>
      <protection hidden="1"/>
    </xf>
    <xf numFmtId="0" fontId="29" fillId="4" borderId="0" xfId="0" applyFont="1" applyFill="1" applyProtection="1">
      <alignment vertical="center"/>
      <protection hidden="1"/>
    </xf>
    <xf numFmtId="0" fontId="28" fillId="6" borderId="50" xfId="0" applyFont="1" applyFill="1" applyBorder="1" applyProtection="1">
      <alignment vertical="center"/>
      <protection hidden="1"/>
    </xf>
    <xf numFmtId="0" fontId="28" fillId="7" borderId="51" xfId="0" applyFont="1" applyFill="1" applyBorder="1" applyProtection="1">
      <alignment vertical="center"/>
      <protection hidden="1"/>
    </xf>
    <xf numFmtId="0" fontId="30" fillId="5" borderId="52" xfId="0" applyFont="1" applyFill="1" applyBorder="1" applyProtection="1">
      <alignment vertical="center"/>
      <protection hidden="1"/>
    </xf>
    <xf numFmtId="0" fontId="28" fillId="5" borderId="52" xfId="0" applyFont="1" applyFill="1" applyBorder="1" applyProtection="1">
      <alignment vertical="center"/>
      <protection hidden="1"/>
    </xf>
    <xf numFmtId="0" fontId="31" fillId="4" borderId="0" xfId="0" applyFont="1" applyFill="1" applyAlignment="1" applyProtection="1">
      <alignment vertical="center" shrinkToFit="1"/>
      <protection hidden="1"/>
    </xf>
    <xf numFmtId="0" fontId="32" fillId="4" borderId="0" xfId="0" applyFont="1" applyFill="1" applyAlignment="1" applyProtection="1">
      <alignment horizontal="right" vertical="center"/>
      <protection hidden="1"/>
    </xf>
    <xf numFmtId="0" fontId="31" fillId="4" borderId="2" xfId="0" applyFont="1" applyFill="1" applyBorder="1" applyAlignment="1" applyProtection="1">
      <alignment vertical="center" shrinkToFit="1"/>
      <protection hidden="1"/>
    </xf>
    <xf numFmtId="0" fontId="30" fillId="4" borderId="0" xfId="0" applyFont="1" applyFill="1" applyProtection="1">
      <alignment vertical="center"/>
      <protection hidden="1"/>
    </xf>
    <xf numFmtId="0" fontId="28" fillId="4" borderId="0" xfId="0" applyFont="1" applyFill="1" applyAlignment="1" applyProtection="1">
      <alignment horizontal="center" vertical="center"/>
      <protection hidden="1"/>
    </xf>
    <xf numFmtId="0" fontId="28" fillId="4" borderId="53" xfId="0" applyFont="1" applyFill="1" applyBorder="1" applyAlignment="1" applyProtection="1">
      <alignment horizontal="center" vertical="center"/>
      <protection hidden="1"/>
    </xf>
    <xf numFmtId="179" fontId="29" fillId="6" borderId="54" xfId="0" applyNumberFormat="1" applyFont="1" applyFill="1" applyBorder="1" applyProtection="1">
      <alignment vertical="center"/>
      <protection locked="0" hidden="1"/>
    </xf>
    <xf numFmtId="0" fontId="33" fillId="5" borderId="0" xfId="0" applyFont="1" applyFill="1" applyProtection="1">
      <alignment vertical="center"/>
      <protection hidden="1"/>
    </xf>
    <xf numFmtId="0" fontId="29" fillId="5" borderId="0" xfId="0" applyFont="1" applyFill="1" applyProtection="1">
      <alignment vertical="center"/>
      <protection hidden="1"/>
    </xf>
    <xf numFmtId="0" fontId="28" fillId="4" borderId="53" xfId="0" applyFont="1" applyFill="1" applyBorder="1" applyAlignment="1" applyProtection="1">
      <alignment horizontal="left" vertical="center"/>
      <protection hidden="1"/>
    </xf>
    <xf numFmtId="0" fontId="28" fillId="4" borderId="55" xfId="0" applyFont="1" applyFill="1" applyBorder="1" applyAlignment="1" applyProtection="1">
      <alignment horizontal="left" vertical="center"/>
      <protection hidden="1"/>
    </xf>
    <xf numFmtId="0" fontId="28" fillId="4" borderId="0" xfId="0" applyFont="1" applyFill="1" applyAlignment="1" applyProtection="1">
      <alignment horizontal="left" vertical="center"/>
      <protection hidden="1"/>
    </xf>
    <xf numFmtId="0" fontId="28" fillId="5" borderId="0" xfId="0" applyFont="1" applyFill="1" applyAlignment="1" applyProtection="1">
      <alignment horizontal="center" vertical="center"/>
      <protection hidden="1"/>
    </xf>
    <xf numFmtId="0" fontId="28" fillId="5" borderId="3" xfId="0" applyFont="1" applyFill="1" applyBorder="1" applyProtection="1">
      <alignment vertical="center"/>
      <protection hidden="1"/>
    </xf>
    <xf numFmtId="0" fontId="28" fillId="5" borderId="2" xfId="0" applyFont="1" applyFill="1" applyBorder="1" applyProtection="1">
      <alignment vertical="center"/>
      <protection hidden="1"/>
    </xf>
    <xf numFmtId="0" fontId="28" fillId="5" borderId="0" xfId="0" applyFont="1" applyFill="1" applyAlignment="1" applyProtection="1">
      <alignment horizontal="right" vertical="center"/>
      <protection hidden="1"/>
    </xf>
    <xf numFmtId="184" fontId="34" fillId="5" borderId="2" xfId="0" applyNumberFormat="1" applyFont="1" applyFill="1" applyBorder="1" applyProtection="1">
      <alignment vertical="center"/>
      <protection hidden="1"/>
    </xf>
    <xf numFmtId="0" fontId="28" fillId="4" borderId="0" xfId="0" applyFont="1" applyFill="1" applyAlignment="1" applyProtection="1">
      <alignment vertical="center" shrinkToFit="1"/>
      <protection hidden="1"/>
    </xf>
    <xf numFmtId="49" fontId="28" fillId="4" borderId="0" xfId="0" applyNumberFormat="1" applyFont="1" applyFill="1" applyAlignment="1" applyProtection="1">
      <alignment horizontal="right" vertical="center"/>
      <protection hidden="1"/>
    </xf>
    <xf numFmtId="179" fontId="28" fillId="4" borderId="0" xfId="0" applyNumberFormat="1" applyFont="1" applyFill="1" applyProtection="1">
      <alignment vertical="center"/>
      <protection hidden="1"/>
    </xf>
    <xf numFmtId="0" fontId="28" fillId="5" borderId="4" xfId="0" applyFont="1" applyFill="1" applyBorder="1" applyAlignment="1" applyProtection="1">
      <alignment horizontal="right" vertical="center"/>
      <protection hidden="1"/>
    </xf>
    <xf numFmtId="0" fontId="28" fillId="5" borderId="0" xfId="0" applyFont="1" applyFill="1" applyAlignment="1" applyProtection="1">
      <alignment horizontal="left" vertical="center" shrinkToFit="1"/>
      <protection hidden="1"/>
    </xf>
    <xf numFmtId="177" fontId="28" fillId="5" borderId="0" xfId="0" applyNumberFormat="1" applyFont="1" applyFill="1" applyAlignment="1" applyProtection="1">
      <alignment horizontal="right" vertical="center"/>
      <protection hidden="1"/>
    </xf>
    <xf numFmtId="0" fontId="28" fillId="5" borderId="0" xfId="0" applyFont="1" applyFill="1" applyAlignment="1" applyProtection="1">
      <alignment horizontal="left" vertical="center"/>
      <protection hidden="1"/>
    </xf>
    <xf numFmtId="14" fontId="28" fillId="4" borderId="0" xfId="0" applyNumberFormat="1" applyFont="1" applyFill="1" applyAlignment="1" applyProtection="1">
      <alignment horizontal="center" vertical="center" shrinkToFit="1"/>
      <protection hidden="1"/>
    </xf>
    <xf numFmtId="0" fontId="32" fillId="5" borderId="0" xfId="0" applyFont="1" applyFill="1" applyProtection="1">
      <alignment vertical="center"/>
      <protection hidden="1"/>
    </xf>
    <xf numFmtId="0" fontId="35" fillId="5" borderId="0" xfId="0" applyFont="1" applyFill="1" applyProtection="1">
      <alignment vertical="center"/>
      <protection hidden="1"/>
    </xf>
    <xf numFmtId="0" fontId="28" fillId="4" borderId="53" xfId="0" applyFont="1" applyFill="1" applyBorder="1" applyProtection="1">
      <alignment vertical="center"/>
      <protection hidden="1"/>
    </xf>
    <xf numFmtId="0" fontId="28" fillId="4" borderId="55" xfId="0" applyFont="1" applyFill="1" applyBorder="1" applyProtection="1">
      <alignment vertical="center"/>
      <protection hidden="1"/>
    </xf>
    <xf numFmtId="185" fontId="28" fillId="0" borderId="56" xfId="0" applyNumberFormat="1" applyFont="1" applyBorder="1" applyProtection="1">
      <alignment vertical="center"/>
      <protection hidden="1"/>
    </xf>
    <xf numFmtId="185" fontId="28" fillId="0" borderId="55" xfId="0" applyNumberFormat="1" applyFont="1" applyBorder="1" applyProtection="1">
      <alignment vertical="center"/>
      <protection hidden="1"/>
    </xf>
    <xf numFmtId="0" fontId="28" fillId="0" borderId="0" xfId="0" applyFont="1" applyProtection="1">
      <alignment vertical="center"/>
      <protection hidden="1"/>
    </xf>
    <xf numFmtId="0" fontId="28" fillId="4" borderId="5" xfId="0" applyFont="1" applyFill="1" applyBorder="1" applyProtection="1">
      <alignment vertical="center"/>
      <protection hidden="1"/>
    </xf>
    <xf numFmtId="0" fontId="36" fillId="5" borderId="0" xfId="0" applyFont="1" applyFill="1" applyProtection="1">
      <alignment vertical="center"/>
      <protection hidden="1"/>
    </xf>
    <xf numFmtId="0" fontId="7" fillId="0" borderId="6" xfId="0" applyFont="1" applyBorder="1" applyAlignment="1" applyProtection="1">
      <alignment vertical="center" shrinkToFit="1"/>
      <protection hidden="1"/>
    </xf>
    <xf numFmtId="178" fontId="7" fillId="0" borderId="6" xfId="0" applyNumberFormat="1" applyFont="1" applyBorder="1" applyAlignment="1" applyProtection="1">
      <alignment horizontal="center" vertical="center" shrinkToFit="1"/>
      <protection hidden="1"/>
    </xf>
    <xf numFmtId="0" fontId="7" fillId="0" borderId="1" xfId="0" applyFont="1" applyBorder="1" applyAlignment="1" applyProtection="1">
      <alignment vertical="center" shrinkToFit="1"/>
      <protection hidden="1"/>
    </xf>
    <xf numFmtId="0" fontId="9" fillId="0" borderId="1" xfId="0" applyFont="1" applyBorder="1" applyAlignment="1" applyProtection="1">
      <alignment vertical="center" shrinkToFit="1"/>
      <protection hidden="1"/>
    </xf>
    <xf numFmtId="0" fontId="7" fillId="8" borderId="7" xfId="0" applyFont="1" applyFill="1" applyBorder="1" applyAlignment="1" applyProtection="1">
      <alignment vertical="center" shrinkToFit="1"/>
      <protection hidden="1"/>
    </xf>
    <xf numFmtId="177" fontId="7" fillId="8" borderId="7" xfId="0" applyNumberFormat="1" applyFont="1" applyFill="1" applyBorder="1" applyAlignment="1" applyProtection="1">
      <alignment vertical="center" shrinkToFit="1"/>
      <protection hidden="1"/>
    </xf>
    <xf numFmtId="0" fontId="7" fillId="8" borderId="1" xfId="0" applyFont="1" applyFill="1" applyBorder="1" applyAlignment="1" applyProtection="1">
      <alignment vertical="center" shrinkToFit="1"/>
      <protection hidden="1"/>
    </xf>
    <xf numFmtId="0" fontId="7" fillId="8" borderId="6" xfId="0" applyFont="1" applyFill="1" applyBorder="1" applyAlignment="1" applyProtection="1">
      <alignment vertical="center" shrinkToFit="1"/>
      <protection hidden="1"/>
    </xf>
    <xf numFmtId="0" fontId="37" fillId="9" borderId="57" xfId="0" applyFont="1" applyFill="1" applyBorder="1" applyAlignment="1" applyProtection="1">
      <alignment vertical="center" shrinkToFit="1"/>
      <protection hidden="1"/>
    </xf>
    <xf numFmtId="176" fontId="37" fillId="9" borderId="57" xfId="0" applyNumberFormat="1" applyFont="1" applyFill="1" applyBorder="1" applyAlignment="1" applyProtection="1">
      <alignment vertical="center" shrinkToFit="1"/>
      <protection hidden="1"/>
    </xf>
    <xf numFmtId="0" fontId="38" fillId="10" borderId="7" xfId="0" applyFont="1" applyFill="1" applyBorder="1" applyAlignment="1" applyProtection="1">
      <alignment vertical="center" textRotation="255" shrinkToFit="1"/>
      <protection hidden="1"/>
    </xf>
    <xf numFmtId="0" fontId="38" fillId="10" borderId="7" xfId="0" applyFont="1" applyFill="1" applyBorder="1" applyAlignment="1" applyProtection="1">
      <alignment vertical="center" shrinkToFit="1"/>
      <protection hidden="1"/>
    </xf>
    <xf numFmtId="179" fontId="38" fillId="10" borderId="7" xfId="0" applyNumberFormat="1" applyFont="1" applyFill="1" applyBorder="1" applyAlignment="1" applyProtection="1">
      <alignment vertical="center" shrinkToFit="1"/>
      <protection hidden="1"/>
    </xf>
    <xf numFmtId="176" fontId="38" fillId="10" borderId="7" xfId="0" applyNumberFormat="1" applyFont="1" applyFill="1" applyBorder="1" applyAlignment="1" applyProtection="1">
      <alignment vertical="center" shrinkToFit="1"/>
      <protection hidden="1"/>
    </xf>
    <xf numFmtId="0" fontId="38" fillId="10" borderId="1" xfId="0" applyFont="1" applyFill="1" applyBorder="1" applyAlignment="1" applyProtection="1">
      <alignment vertical="center" textRotation="255" shrinkToFit="1"/>
      <protection hidden="1"/>
    </xf>
    <xf numFmtId="179" fontId="38" fillId="10" borderId="1" xfId="0" applyNumberFormat="1" applyFont="1" applyFill="1" applyBorder="1" applyAlignment="1" applyProtection="1">
      <alignment vertical="center" shrinkToFit="1"/>
      <protection hidden="1"/>
    </xf>
    <xf numFmtId="176" fontId="38" fillId="10" borderId="1" xfId="0" applyNumberFormat="1" applyFont="1" applyFill="1" applyBorder="1" applyAlignment="1" applyProtection="1">
      <alignment vertical="center" shrinkToFit="1"/>
      <protection hidden="1"/>
    </xf>
    <xf numFmtId="0" fontId="38" fillId="10" borderId="1" xfId="0" applyFont="1" applyFill="1" applyBorder="1" applyAlignment="1" applyProtection="1">
      <alignment vertical="center" shrinkToFit="1"/>
      <protection hidden="1"/>
    </xf>
    <xf numFmtId="0" fontId="7" fillId="10" borderId="6" xfId="0" applyFont="1" applyFill="1" applyBorder="1" applyAlignment="1" applyProtection="1">
      <alignment vertical="center" textRotation="255" shrinkToFit="1"/>
      <protection hidden="1"/>
    </xf>
    <xf numFmtId="0" fontId="7" fillId="10" borderId="6" xfId="0" applyFont="1" applyFill="1" applyBorder="1" applyAlignment="1" applyProtection="1">
      <alignment vertical="center" shrinkToFit="1"/>
      <protection hidden="1"/>
    </xf>
    <xf numFmtId="176" fontId="7" fillId="10" borderId="6" xfId="0" applyNumberFormat="1" applyFont="1" applyFill="1" applyBorder="1" applyAlignment="1" applyProtection="1">
      <alignment vertical="center" shrinkToFit="1"/>
      <protection hidden="1"/>
    </xf>
    <xf numFmtId="0" fontId="40" fillId="11" borderId="58" xfId="0" applyFont="1" applyFill="1" applyBorder="1" applyAlignment="1" applyProtection="1">
      <alignment vertical="center" shrinkToFit="1"/>
      <protection hidden="1"/>
    </xf>
    <xf numFmtId="176" fontId="40" fillId="11" borderId="58" xfId="0" applyNumberFormat="1" applyFont="1" applyFill="1" applyBorder="1" applyAlignment="1" applyProtection="1">
      <alignment vertical="center" shrinkToFit="1"/>
      <protection hidden="1"/>
    </xf>
    <xf numFmtId="0" fontId="41" fillId="12" borderId="7" xfId="0" applyFont="1" applyFill="1" applyBorder="1" applyAlignment="1" applyProtection="1">
      <alignment horizontal="center" vertical="center" textRotation="255" shrinkToFit="1"/>
      <protection hidden="1"/>
    </xf>
    <xf numFmtId="179" fontId="41" fillId="12" borderId="7" xfId="0" applyNumberFormat="1" applyFont="1" applyFill="1" applyBorder="1" applyAlignment="1" applyProtection="1">
      <alignment vertical="center" shrinkToFit="1"/>
      <protection hidden="1"/>
    </xf>
    <xf numFmtId="176" fontId="41" fillId="12" borderId="7" xfId="0" applyNumberFormat="1" applyFont="1" applyFill="1" applyBorder="1" applyAlignment="1" applyProtection="1">
      <alignment vertical="center" shrinkToFit="1"/>
      <protection hidden="1"/>
    </xf>
    <xf numFmtId="0" fontId="41" fillId="12" borderId="1" xfId="0" applyFont="1" applyFill="1" applyBorder="1" applyAlignment="1" applyProtection="1">
      <alignment horizontal="center" vertical="center" textRotation="255" shrinkToFit="1"/>
      <protection hidden="1"/>
    </xf>
    <xf numFmtId="179" fontId="41" fillId="12" borderId="1" xfId="0" applyNumberFormat="1" applyFont="1" applyFill="1" applyBorder="1" applyAlignment="1" applyProtection="1">
      <alignment horizontal="center" vertical="center" shrinkToFit="1"/>
      <protection hidden="1"/>
    </xf>
    <xf numFmtId="176" fontId="41" fillId="12" borderId="1" xfId="0" applyNumberFormat="1" applyFont="1" applyFill="1" applyBorder="1" applyAlignment="1" applyProtection="1">
      <alignment vertical="center" shrinkToFit="1"/>
      <protection hidden="1"/>
    </xf>
    <xf numFmtId="0" fontId="7" fillId="12" borderId="6" xfId="0" applyFont="1" applyFill="1" applyBorder="1" applyAlignment="1" applyProtection="1">
      <alignment vertical="center" shrinkToFit="1"/>
      <protection hidden="1"/>
    </xf>
    <xf numFmtId="176" fontId="7" fillId="12" borderId="6" xfId="0" applyNumberFormat="1" applyFont="1" applyFill="1" applyBorder="1" applyAlignment="1" applyProtection="1">
      <alignment vertical="center" shrinkToFit="1"/>
      <protection hidden="1"/>
    </xf>
    <xf numFmtId="0" fontId="42" fillId="13" borderId="59" xfId="0" applyFont="1" applyFill="1" applyBorder="1" applyAlignment="1" applyProtection="1">
      <alignment horizontal="center" vertical="center" shrinkToFit="1"/>
      <protection hidden="1"/>
    </xf>
    <xf numFmtId="176" fontId="42" fillId="13" borderId="59" xfId="0" applyNumberFormat="1" applyFont="1" applyFill="1" applyBorder="1" applyAlignment="1" applyProtection="1">
      <alignment vertical="center" shrinkToFit="1"/>
      <protection hidden="1"/>
    </xf>
    <xf numFmtId="0" fontId="7" fillId="0" borderId="8" xfId="0" applyFont="1" applyBorder="1" applyAlignment="1" applyProtection="1">
      <alignment vertical="center" shrinkToFit="1"/>
      <protection hidden="1"/>
    </xf>
    <xf numFmtId="176" fontId="7" fillId="0" borderId="8" xfId="0" applyNumberFormat="1" applyFont="1" applyBorder="1" applyAlignment="1" applyProtection="1">
      <alignment vertical="center" shrinkToFit="1"/>
      <protection hidden="1"/>
    </xf>
    <xf numFmtId="0" fontId="8" fillId="2" borderId="60" xfId="0" applyFont="1" applyFill="1" applyBorder="1" applyAlignment="1" applyProtection="1">
      <alignment vertical="center" shrinkToFit="1"/>
      <protection hidden="1"/>
    </xf>
    <xf numFmtId="176" fontId="8" fillId="2" borderId="60" xfId="0" applyNumberFormat="1" applyFont="1" applyFill="1" applyBorder="1" applyAlignment="1" applyProtection="1">
      <alignment vertical="center" shrinkToFit="1"/>
      <protection hidden="1"/>
    </xf>
    <xf numFmtId="0" fontId="7" fillId="0" borderId="7" xfId="0" applyFont="1" applyBorder="1" applyAlignment="1" applyProtection="1">
      <alignment vertical="center" shrinkToFit="1"/>
      <protection hidden="1"/>
    </xf>
    <xf numFmtId="0" fontId="38" fillId="7" borderId="8" xfId="0" applyFont="1" applyFill="1" applyBorder="1" applyAlignment="1" applyProtection="1">
      <alignment vertical="center" shrinkToFit="1"/>
      <protection hidden="1"/>
    </xf>
    <xf numFmtId="179" fontId="38" fillId="7" borderId="8" xfId="0" applyNumberFormat="1" applyFont="1" applyFill="1" applyBorder="1" applyAlignment="1" applyProtection="1">
      <alignment horizontal="right" vertical="center" shrinkToFit="1"/>
      <protection hidden="1"/>
    </xf>
    <xf numFmtId="176" fontId="38" fillId="7" borderId="8" xfId="0" applyNumberFormat="1" applyFont="1" applyFill="1" applyBorder="1" applyAlignment="1" applyProtection="1">
      <alignment vertical="center" shrinkToFit="1"/>
      <protection hidden="1"/>
    </xf>
    <xf numFmtId="0" fontId="43" fillId="3" borderId="59" xfId="0" applyFont="1" applyFill="1" applyBorder="1" applyAlignment="1" applyProtection="1">
      <alignment vertical="center" shrinkToFit="1"/>
      <protection hidden="1"/>
    </xf>
    <xf numFmtId="179" fontId="43" fillId="3" borderId="59" xfId="0" applyNumberFormat="1" applyFont="1" applyFill="1" applyBorder="1" applyAlignment="1" applyProtection="1">
      <alignment vertical="center" shrinkToFit="1"/>
      <protection hidden="1"/>
    </xf>
    <xf numFmtId="176" fontId="43" fillId="3" borderId="59" xfId="0" applyNumberFormat="1" applyFont="1" applyFill="1" applyBorder="1" applyAlignment="1" applyProtection="1">
      <alignment vertical="center" shrinkToFit="1"/>
      <protection hidden="1"/>
    </xf>
    <xf numFmtId="0" fontId="44" fillId="0" borderId="8" xfId="0" applyFont="1" applyBorder="1" applyAlignment="1" applyProtection="1">
      <alignment vertical="center" shrinkToFit="1"/>
      <protection hidden="1"/>
    </xf>
    <xf numFmtId="176" fontId="44" fillId="0" borderId="7" xfId="0" applyNumberFormat="1" applyFont="1" applyBorder="1" applyAlignment="1" applyProtection="1">
      <alignment vertical="center" shrinkToFit="1"/>
      <protection hidden="1"/>
    </xf>
    <xf numFmtId="0" fontId="39" fillId="7" borderId="61" xfId="2" applyFont="1" applyFill="1" applyBorder="1" applyAlignment="1" applyProtection="1">
      <alignment vertical="center" shrinkToFit="1"/>
      <protection hidden="1"/>
    </xf>
    <xf numFmtId="0" fontId="45" fillId="7" borderId="62" xfId="0" applyFont="1" applyFill="1" applyBorder="1" applyAlignment="1" applyProtection="1">
      <alignment vertical="center" shrinkToFit="1"/>
      <protection hidden="1"/>
    </xf>
    <xf numFmtId="0" fontId="43" fillId="14" borderId="59" xfId="0" applyFont="1" applyFill="1" applyBorder="1" applyAlignment="1" applyProtection="1">
      <alignment vertical="center" shrinkToFit="1"/>
      <protection hidden="1"/>
    </xf>
    <xf numFmtId="0" fontId="28" fillId="0" borderId="0" xfId="0" applyFont="1" applyAlignment="1" applyProtection="1">
      <alignment vertical="center" shrinkToFit="1"/>
      <protection hidden="1"/>
    </xf>
    <xf numFmtId="0" fontId="46" fillId="15" borderId="2" xfId="0" applyFont="1" applyFill="1" applyBorder="1" applyAlignment="1" applyProtection="1">
      <alignment horizontal="center" vertical="center"/>
      <protection hidden="1"/>
    </xf>
    <xf numFmtId="0" fontId="46" fillId="15" borderId="3" xfId="0" applyFont="1" applyFill="1" applyBorder="1" applyAlignment="1" applyProtection="1">
      <alignment horizontal="center" vertical="center"/>
      <protection hidden="1"/>
    </xf>
    <xf numFmtId="0" fontId="46" fillId="0" borderId="9" xfId="0" applyFont="1" applyBorder="1" applyAlignment="1" applyProtection="1">
      <alignment horizontal="center" vertical="center"/>
      <protection hidden="1"/>
    </xf>
    <xf numFmtId="181" fontId="28" fillId="0" borderId="2" xfId="0" applyNumberFormat="1" applyFont="1" applyBorder="1" applyProtection="1">
      <alignment vertical="center"/>
      <protection hidden="1"/>
    </xf>
    <xf numFmtId="182" fontId="28" fillId="0" borderId="2" xfId="0" applyNumberFormat="1" applyFont="1" applyBorder="1" applyAlignment="1" applyProtection="1">
      <alignment horizontal="center" vertical="center"/>
      <protection hidden="1"/>
    </xf>
    <xf numFmtId="0" fontId="28" fillId="0" borderId="2" xfId="0" applyFont="1" applyBorder="1" applyAlignment="1" applyProtection="1">
      <alignment horizontal="center" vertical="center"/>
      <protection hidden="1"/>
    </xf>
    <xf numFmtId="177" fontId="28" fillId="0" borderId="3" xfId="0" applyNumberFormat="1" applyFont="1" applyBorder="1" applyProtection="1">
      <alignment vertical="center"/>
      <protection hidden="1"/>
    </xf>
    <xf numFmtId="0" fontId="28" fillId="0" borderId="9" xfId="0" applyFont="1" applyBorder="1" applyProtection="1">
      <alignment vertical="center"/>
      <protection hidden="1"/>
    </xf>
    <xf numFmtId="0" fontId="28" fillId="0" borderId="2" xfId="0" applyFont="1" applyBorder="1" applyProtection="1">
      <alignment vertical="center"/>
      <protection hidden="1"/>
    </xf>
    <xf numFmtId="181" fontId="28" fillId="0" borderId="2" xfId="0" applyNumberFormat="1" applyFont="1" applyBorder="1" applyAlignment="1" applyProtection="1">
      <alignment horizontal="center" vertical="center"/>
      <protection hidden="1"/>
    </xf>
    <xf numFmtId="177" fontId="28" fillId="0" borderId="2" xfId="0" applyNumberFormat="1" applyFont="1" applyBorder="1" applyProtection="1">
      <alignment vertical="center"/>
      <protection hidden="1"/>
    </xf>
    <xf numFmtId="181" fontId="28" fillId="0" borderId="0" xfId="0" applyNumberFormat="1" applyFont="1" applyProtection="1">
      <alignment vertical="center"/>
      <protection hidden="1"/>
    </xf>
    <xf numFmtId="185" fontId="28" fillId="4" borderId="53" xfId="0" applyNumberFormat="1" applyFont="1" applyFill="1" applyBorder="1" applyProtection="1">
      <alignment vertical="center"/>
      <protection locked="0" hidden="1"/>
    </xf>
    <xf numFmtId="185" fontId="28" fillId="4" borderId="55" xfId="0" applyNumberFormat="1" applyFont="1" applyFill="1" applyBorder="1" applyProtection="1">
      <alignment vertical="center"/>
      <protection locked="0" hidden="1"/>
    </xf>
    <xf numFmtId="0" fontId="0" fillId="16" borderId="0" xfId="0" applyFill="1" applyProtection="1">
      <alignment vertical="center"/>
      <protection hidden="1"/>
    </xf>
    <xf numFmtId="0" fontId="0" fillId="0" borderId="0" xfId="0" applyProtection="1">
      <alignment vertical="center"/>
      <protection hidden="1"/>
    </xf>
    <xf numFmtId="0" fontId="0" fillId="0" borderId="0" xfId="0" applyAlignment="1" applyProtection="1">
      <alignment horizontal="center" vertical="center"/>
      <protection hidden="1"/>
    </xf>
    <xf numFmtId="0" fontId="0" fillId="0" borderId="2" xfId="0" applyBorder="1" applyProtection="1">
      <alignment vertical="center"/>
      <protection hidden="1"/>
    </xf>
    <xf numFmtId="0" fontId="0" fillId="0" borderId="10" xfId="0" applyBorder="1" applyProtection="1">
      <alignment vertical="center"/>
      <protection hidden="1"/>
    </xf>
    <xf numFmtId="0" fontId="0" fillId="0" borderId="11" xfId="0" applyBorder="1" applyProtection="1">
      <alignment vertical="center"/>
      <protection hidden="1"/>
    </xf>
    <xf numFmtId="0" fontId="28" fillId="5" borderId="3" xfId="0" applyFont="1" applyFill="1" applyBorder="1" applyAlignment="1" applyProtection="1">
      <alignment horizontal="left" vertical="center"/>
      <protection hidden="1"/>
    </xf>
    <xf numFmtId="0" fontId="28" fillId="5" borderId="12" xfId="0" applyFont="1" applyFill="1" applyBorder="1" applyAlignment="1" applyProtection="1">
      <alignment horizontal="left" vertical="center"/>
      <protection hidden="1"/>
    </xf>
    <xf numFmtId="0" fontId="28" fillId="5" borderId="13" xfId="0" applyFont="1" applyFill="1" applyBorder="1" applyAlignment="1" applyProtection="1">
      <alignment horizontal="left" vertical="center"/>
      <protection hidden="1"/>
    </xf>
    <xf numFmtId="0" fontId="28" fillId="5" borderId="14" xfId="0" applyFont="1" applyFill="1" applyBorder="1" applyAlignment="1" applyProtection="1">
      <alignment horizontal="left" vertical="center"/>
      <protection hidden="1"/>
    </xf>
    <xf numFmtId="0" fontId="28" fillId="7" borderId="63" xfId="0" applyFont="1" applyFill="1" applyBorder="1" applyAlignment="1" applyProtection="1">
      <alignment vertical="center" shrinkToFit="1"/>
      <protection locked="0" hidden="1"/>
    </xf>
    <xf numFmtId="183" fontId="28" fillId="7" borderId="63" xfId="0" applyNumberFormat="1" applyFont="1" applyFill="1" applyBorder="1" applyAlignment="1" applyProtection="1">
      <alignment vertical="center" shrinkToFit="1"/>
      <protection locked="0" hidden="1"/>
    </xf>
    <xf numFmtId="0" fontId="11" fillId="5" borderId="3" xfId="0" applyFont="1" applyFill="1" applyBorder="1" applyAlignment="1" applyProtection="1">
      <alignment horizontal="center" vertical="center"/>
      <protection hidden="1"/>
    </xf>
    <xf numFmtId="0" fontId="11" fillId="5" borderId="13" xfId="0" applyFont="1" applyFill="1" applyBorder="1" applyAlignment="1" applyProtection="1">
      <alignment horizontal="center" vertical="center"/>
      <protection hidden="1"/>
    </xf>
    <xf numFmtId="177" fontId="11" fillId="5" borderId="13" xfId="0" applyNumberFormat="1" applyFont="1" applyFill="1" applyBorder="1" applyAlignment="1" applyProtection="1">
      <alignment horizontal="center" vertical="center"/>
      <protection hidden="1"/>
    </xf>
    <xf numFmtId="0" fontId="11" fillId="5" borderId="12" xfId="0" applyFont="1" applyFill="1" applyBorder="1" applyAlignment="1" applyProtection="1">
      <alignment horizontal="center" vertical="center"/>
      <protection hidden="1"/>
    </xf>
    <xf numFmtId="0" fontId="7" fillId="4" borderId="0" xfId="0" applyFont="1" applyFill="1" applyProtection="1">
      <alignment vertical="center"/>
      <protection hidden="1"/>
    </xf>
    <xf numFmtId="0" fontId="32" fillId="4" borderId="0" xfId="0" applyFont="1" applyFill="1" applyProtection="1">
      <alignment vertical="center"/>
      <protection hidden="1"/>
    </xf>
    <xf numFmtId="0" fontId="32" fillId="4" borderId="0" xfId="0" applyFont="1" applyFill="1">
      <alignment vertical="center"/>
    </xf>
    <xf numFmtId="0" fontId="13" fillId="4" borderId="0" xfId="0" applyFont="1" applyFill="1" applyAlignment="1">
      <alignment horizontal="left" vertical="center"/>
    </xf>
    <xf numFmtId="0" fontId="0" fillId="4" borderId="0" xfId="0" applyFill="1">
      <alignment vertical="center"/>
    </xf>
    <xf numFmtId="0" fontId="49" fillId="4" borderId="0" xfId="0" applyFont="1" applyFill="1">
      <alignment vertical="center"/>
    </xf>
    <xf numFmtId="0" fontId="32" fillId="4" borderId="0" xfId="0" applyFont="1" applyFill="1" applyAlignment="1">
      <alignment horizontal="center" vertical="center"/>
    </xf>
    <xf numFmtId="38" fontId="32" fillId="0" borderId="15" xfId="3" applyFont="1" applyFill="1" applyBorder="1" applyAlignment="1" applyProtection="1">
      <alignment vertical="center" shrinkToFit="1"/>
      <protection locked="0"/>
    </xf>
    <xf numFmtId="38" fontId="7" fillId="18" borderId="15" xfId="3" applyFont="1" applyFill="1" applyBorder="1" applyAlignment="1">
      <alignment vertical="center" shrinkToFit="1"/>
    </xf>
    <xf numFmtId="0" fontId="32" fillId="4" borderId="16" xfId="0" applyFont="1" applyFill="1" applyBorder="1" applyAlignment="1" applyProtection="1">
      <alignment horizontal="center" vertical="center"/>
      <protection locked="0"/>
    </xf>
    <xf numFmtId="0" fontId="32" fillId="4" borderId="16" xfId="0" applyFont="1" applyFill="1" applyBorder="1" applyProtection="1">
      <alignment vertical="center"/>
      <protection locked="0"/>
    </xf>
    <xf numFmtId="38" fontId="7" fillId="18" borderId="16" xfId="3" applyFont="1" applyFill="1" applyBorder="1" applyAlignment="1">
      <alignment vertical="center" shrinkToFit="1"/>
    </xf>
    <xf numFmtId="38" fontId="32" fillId="0" borderId="16" xfId="3" applyFont="1" applyFill="1" applyBorder="1" applyAlignment="1" applyProtection="1">
      <alignment vertical="center" shrinkToFit="1"/>
      <protection locked="0"/>
    </xf>
    <xf numFmtId="38" fontId="7" fillId="0" borderId="16" xfId="3" applyFont="1" applyFill="1" applyBorder="1" applyAlignment="1" applyProtection="1">
      <alignment vertical="center" shrinkToFit="1"/>
      <protection locked="0"/>
    </xf>
    <xf numFmtId="0" fontId="32" fillId="4" borderId="17" xfId="0" applyFont="1" applyFill="1" applyBorder="1" applyAlignment="1" applyProtection="1">
      <alignment horizontal="center" vertical="center"/>
      <protection locked="0"/>
    </xf>
    <xf numFmtId="0" fontId="32" fillId="4" borderId="17" xfId="0" applyFont="1" applyFill="1" applyBorder="1" applyProtection="1">
      <alignment vertical="center"/>
      <protection locked="0"/>
    </xf>
    <xf numFmtId="38" fontId="7" fillId="18" borderId="18" xfId="3" applyFont="1" applyFill="1" applyBorder="1" applyAlignment="1">
      <alignment vertical="center" shrinkToFit="1"/>
    </xf>
    <xf numFmtId="38" fontId="7" fillId="18" borderId="0" xfId="0" applyNumberFormat="1" applyFont="1" applyFill="1" applyAlignment="1">
      <alignment vertical="center" shrinkToFit="1"/>
    </xf>
    <xf numFmtId="0" fontId="50" fillId="4" borderId="0" xfId="0" applyFont="1" applyFill="1" applyAlignment="1">
      <alignment horizontal="left" vertical="center"/>
    </xf>
    <xf numFmtId="0" fontId="32" fillId="4" borderId="15" xfId="0" applyFont="1" applyFill="1" applyBorder="1" applyProtection="1">
      <alignment vertical="center"/>
      <protection locked="0"/>
    </xf>
    <xf numFmtId="38" fontId="32" fillId="18" borderId="15" xfId="3" applyFont="1" applyFill="1" applyBorder="1" applyAlignment="1">
      <alignment vertical="center" shrinkToFit="1"/>
    </xf>
    <xf numFmtId="38" fontId="32" fillId="18" borderId="16" xfId="3" applyFont="1" applyFill="1" applyBorder="1" applyAlignment="1">
      <alignment vertical="center" shrinkToFit="1"/>
    </xf>
    <xf numFmtId="38" fontId="32" fillId="18" borderId="17" xfId="3" applyFont="1" applyFill="1" applyBorder="1" applyAlignment="1">
      <alignment vertical="center" shrinkToFit="1"/>
    </xf>
    <xf numFmtId="0" fontId="32" fillId="18" borderId="0" xfId="0" applyFont="1" applyFill="1" applyAlignment="1">
      <alignment horizontal="center" vertical="center"/>
    </xf>
    <xf numFmtId="0" fontId="32" fillId="18" borderId="0" xfId="0" applyFont="1" applyFill="1">
      <alignment vertical="center"/>
    </xf>
    <xf numFmtId="38" fontId="32" fillId="18" borderId="0" xfId="3" applyFont="1" applyFill="1" applyAlignment="1">
      <alignment vertical="center" shrinkToFit="1"/>
    </xf>
    <xf numFmtId="0" fontId="32" fillId="4" borderId="15" xfId="0" applyFont="1" applyFill="1" applyBorder="1" applyAlignment="1" applyProtection="1">
      <alignment horizontal="center" vertical="center"/>
      <protection locked="0"/>
    </xf>
    <xf numFmtId="0" fontId="51" fillId="4" borderId="0" xfId="0" applyFont="1" applyFill="1" applyAlignment="1" applyProtection="1">
      <alignment horizontal="left" vertical="center"/>
      <protection locked="0"/>
    </xf>
    <xf numFmtId="0" fontId="52" fillId="4" borderId="0" xfId="0" applyFont="1" applyFill="1" applyAlignment="1" applyProtection="1">
      <alignment vertical="center" shrinkToFit="1"/>
      <protection locked="0"/>
    </xf>
    <xf numFmtId="0" fontId="32" fillId="0" borderId="0" xfId="0" applyFont="1">
      <alignment vertical="center"/>
    </xf>
    <xf numFmtId="0" fontId="45" fillId="4" borderId="0" xfId="0" applyFont="1" applyFill="1" applyAlignment="1" applyProtection="1">
      <alignment horizontal="center" vertical="center" shrinkToFit="1"/>
      <protection locked="0"/>
    </xf>
    <xf numFmtId="0" fontId="53" fillId="17" borderId="0" xfId="0" applyFont="1" applyFill="1" applyAlignment="1" applyProtection="1">
      <alignment horizontal="center" vertical="center" shrinkToFit="1"/>
      <protection locked="0"/>
    </xf>
    <xf numFmtId="0" fontId="45" fillId="4" borderId="15" xfId="0" applyFont="1" applyFill="1" applyBorder="1" applyAlignment="1" applyProtection="1">
      <alignment vertical="center" shrinkToFit="1"/>
      <protection locked="0"/>
    </xf>
    <xf numFmtId="0" fontId="48" fillId="4" borderId="15" xfId="0" applyFont="1" applyFill="1" applyBorder="1" applyAlignment="1" applyProtection="1">
      <alignment vertical="center" shrinkToFit="1"/>
      <protection locked="0"/>
    </xf>
    <xf numFmtId="177" fontId="45" fillId="4" borderId="15" xfId="0" applyNumberFormat="1" applyFont="1" applyFill="1" applyBorder="1" applyAlignment="1" applyProtection="1">
      <alignment vertical="center" shrinkToFit="1"/>
      <protection locked="0"/>
    </xf>
    <xf numFmtId="177" fontId="45" fillId="17" borderId="15" xfId="0" applyNumberFormat="1" applyFont="1" applyFill="1" applyBorder="1" applyAlignment="1" applyProtection="1">
      <alignment vertical="center" shrinkToFit="1"/>
      <protection locked="0"/>
    </xf>
    <xf numFmtId="0" fontId="45" fillId="4" borderId="16" xfId="0" applyFont="1" applyFill="1" applyBorder="1" applyAlignment="1" applyProtection="1">
      <alignment vertical="center" shrinkToFit="1"/>
      <protection locked="0"/>
    </xf>
    <xf numFmtId="0" fontId="48" fillId="4" borderId="16" xfId="0" applyFont="1" applyFill="1" applyBorder="1" applyAlignment="1" applyProtection="1">
      <alignment vertical="center" shrinkToFit="1"/>
      <protection locked="0"/>
    </xf>
    <xf numFmtId="177" fontId="45" fillId="4" borderId="16" xfId="0" applyNumberFormat="1" applyFont="1" applyFill="1" applyBorder="1" applyAlignment="1" applyProtection="1">
      <alignment vertical="center" shrinkToFit="1"/>
      <protection locked="0"/>
    </xf>
    <xf numFmtId="177" fontId="45" fillId="17" borderId="16" xfId="0" applyNumberFormat="1" applyFont="1" applyFill="1" applyBorder="1" applyAlignment="1" applyProtection="1">
      <alignment vertical="center" shrinkToFit="1"/>
      <protection locked="0"/>
    </xf>
    <xf numFmtId="0" fontId="45" fillId="4" borderId="17" xfId="0" applyFont="1" applyFill="1" applyBorder="1" applyAlignment="1" applyProtection="1">
      <alignment vertical="center" shrinkToFit="1"/>
      <protection locked="0"/>
    </xf>
    <xf numFmtId="0" fontId="48" fillId="4" borderId="17" xfId="0" applyFont="1" applyFill="1" applyBorder="1" applyAlignment="1" applyProtection="1">
      <alignment vertical="center" shrinkToFit="1"/>
      <protection locked="0"/>
    </xf>
    <xf numFmtId="177" fontId="45" fillId="4" borderId="17" xfId="0" applyNumberFormat="1" applyFont="1" applyFill="1" applyBorder="1" applyAlignment="1" applyProtection="1">
      <alignment vertical="center" shrinkToFit="1"/>
      <protection locked="0"/>
    </xf>
    <xf numFmtId="177" fontId="45" fillId="17" borderId="17" xfId="0" applyNumberFormat="1" applyFont="1" applyFill="1" applyBorder="1" applyAlignment="1" applyProtection="1">
      <alignment vertical="center" shrinkToFit="1"/>
      <protection locked="0"/>
    </xf>
    <xf numFmtId="0" fontId="45" fillId="10" borderId="5" xfId="0" applyFont="1" applyFill="1" applyBorder="1" applyAlignment="1" applyProtection="1">
      <alignment vertical="center" shrinkToFit="1"/>
      <protection locked="0"/>
    </xf>
    <xf numFmtId="0" fontId="53" fillId="10" borderId="5" xfId="0" applyFont="1" applyFill="1" applyBorder="1" applyAlignment="1" applyProtection="1">
      <alignment vertical="center" shrinkToFit="1"/>
      <protection locked="0"/>
    </xf>
    <xf numFmtId="0" fontId="52" fillId="10" borderId="5" xfId="0" applyFont="1" applyFill="1" applyBorder="1" applyAlignment="1" applyProtection="1">
      <alignment vertical="center" shrinkToFit="1"/>
      <protection locked="0"/>
    </xf>
    <xf numFmtId="0" fontId="32" fillId="10" borderId="13" xfId="0" applyFont="1" applyFill="1" applyBorder="1">
      <alignment vertical="center"/>
    </xf>
    <xf numFmtId="177" fontId="45" fillId="10" borderId="5" xfId="0" applyNumberFormat="1" applyFont="1" applyFill="1" applyBorder="1" applyAlignment="1" applyProtection="1">
      <alignment vertical="center" shrinkToFit="1"/>
      <protection locked="0"/>
    </xf>
    <xf numFmtId="177" fontId="45" fillId="17" borderId="5" xfId="0" applyNumberFormat="1" applyFont="1" applyFill="1" applyBorder="1" applyAlignment="1" applyProtection="1">
      <alignment vertical="center" shrinkToFit="1"/>
      <protection locked="0"/>
    </xf>
    <xf numFmtId="0" fontId="45" fillId="4" borderId="0" xfId="0" applyFont="1" applyFill="1">
      <alignment vertical="center"/>
    </xf>
    <xf numFmtId="0" fontId="45" fillId="4" borderId="0" xfId="0" applyFont="1" applyFill="1" applyAlignment="1">
      <alignment horizontal="center" vertical="center"/>
    </xf>
    <xf numFmtId="0" fontId="32" fillId="19" borderId="13" xfId="0" applyFont="1" applyFill="1" applyBorder="1" applyAlignment="1">
      <alignment horizontal="center" vertical="center"/>
    </xf>
    <xf numFmtId="0" fontId="32" fillId="19" borderId="13" xfId="0" applyFont="1" applyFill="1" applyBorder="1">
      <alignment vertical="center"/>
    </xf>
    <xf numFmtId="177" fontId="32" fillId="19" borderId="13" xfId="0" applyNumberFormat="1" applyFont="1" applyFill="1" applyBorder="1" applyAlignment="1">
      <alignment vertical="center" shrinkToFit="1"/>
    </xf>
    <xf numFmtId="177" fontId="32" fillId="20" borderId="13" xfId="0" applyNumberFormat="1" applyFont="1" applyFill="1" applyBorder="1" applyAlignment="1">
      <alignment vertical="center" shrinkToFit="1"/>
    </xf>
    <xf numFmtId="0" fontId="7" fillId="4" borderId="15" xfId="0" applyFont="1" applyFill="1" applyBorder="1" applyProtection="1">
      <alignment vertical="center"/>
      <protection locked="0"/>
    </xf>
    <xf numFmtId="177" fontId="7" fillId="21" borderId="15" xfId="0" applyNumberFormat="1" applyFont="1" applyFill="1" applyBorder="1" applyProtection="1">
      <alignment vertical="center"/>
      <protection locked="0"/>
    </xf>
    <xf numFmtId="0" fontId="32" fillId="4" borderId="15" xfId="0" applyFont="1" applyFill="1" applyBorder="1" applyAlignment="1">
      <alignment horizontal="center" vertical="center"/>
    </xf>
    <xf numFmtId="0" fontId="7" fillId="4" borderId="16" xfId="0" applyFont="1" applyFill="1" applyBorder="1" applyProtection="1">
      <alignment vertical="center"/>
      <protection locked="0"/>
    </xf>
    <xf numFmtId="177" fontId="7" fillId="21" borderId="16" xfId="0" applyNumberFormat="1" applyFont="1" applyFill="1" applyBorder="1" applyProtection="1">
      <alignment vertical="center"/>
      <protection locked="0"/>
    </xf>
    <xf numFmtId="0" fontId="32" fillId="4" borderId="16" xfId="0" applyFont="1" applyFill="1" applyBorder="1" applyAlignment="1">
      <alignment horizontal="center" vertical="center"/>
    </xf>
    <xf numFmtId="176" fontId="7" fillId="21" borderId="16" xfId="0" applyNumberFormat="1" applyFont="1" applyFill="1" applyBorder="1" applyAlignment="1" applyProtection="1">
      <alignment horizontal="right" vertical="center"/>
      <protection locked="0"/>
    </xf>
    <xf numFmtId="0" fontId="7" fillId="4" borderId="17" xfId="0" applyFont="1" applyFill="1" applyBorder="1" applyProtection="1">
      <alignment vertical="center"/>
      <protection locked="0"/>
    </xf>
    <xf numFmtId="176" fontId="7" fillId="21" borderId="17" xfId="0" applyNumberFormat="1" applyFont="1" applyFill="1" applyBorder="1" applyAlignment="1" applyProtection="1">
      <alignment horizontal="right" vertical="center"/>
      <protection locked="0"/>
    </xf>
    <xf numFmtId="0" fontId="32" fillId="4" borderId="17" xfId="0" applyFont="1" applyFill="1" applyBorder="1" applyAlignment="1">
      <alignment horizontal="center" vertical="center"/>
    </xf>
    <xf numFmtId="177" fontId="32" fillId="4" borderId="0" xfId="0" applyNumberFormat="1" applyFont="1" applyFill="1">
      <alignment vertical="center"/>
    </xf>
    <xf numFmtId="177" fontId="32" fillId="22" borderId="13" xfId="0" applyNumberFormat="1" applyFont="1" applyFill="1" applyBorder="1">
      <alignment vertical="center"/>
    </xf>
    <xf numFmtId="0" fontId="32" fillId="22" borderId="13" xfId="0" applyFont="1" applyFill="1" applyBorder="1">
      <alignment vertical="center"/>
    </xf>
    <xf numFmtId="0" fontId="32" fillId="22" borderId="13" xfId="0" applyFont="1" applyFill="1" applyBorder="1" applyProtection="1">
      <alignment vertical="center"/>
      <protection locked="0"/>
    </xf>
    <xf numFmtId="0" fontId="32" fillId="0" borderId="0" xfId="0" applyFont="1" applyAlignment="1">
      <alignment horizontal="center" vertical="center"/>
    </xf>
    <xf numFmtId="9" fontId="47" fillId="20" borderId="22" xfId="1" applyFont="1" applyFill="1" applyBorder="1" applyAlignment="1" applyProtection="1">
      <alignment horizontal="center" vertical="center"/>
      <protection locked="0"/>
    </xf>
    <xf numFmtId="176" fontId="47" fillId="20" borderId="12" xfId="0" applyNumberFormat="1" applyFont="1" applyFill="1" applyBorder="1" applyProtection="1">
      <alignment vertical="center"/>
      <protection locked="0"/>
    </xf>
    <xf numFmtId="10" fontId="47" fillId="20" borderId="2" xfId="1" applyNumberFormat="1" applyFont="1" applyFill="1" applyBorder="1" applyAlignment="1" applyProtection="1">
      <alignment horizontal="center" vertical="center"/>
      <protection locked="0"/>
    </xf>
    <xf numFmtId="0" fontId="8" fillId="23" borderId="60" xfId="0" applyFont="1" applyFill="1" applyBorder="1" applyAlignment="1" applyProtection="1">
      <alignment vertical="center" shrinkToFit="1"/>
      <protection hidden="1"/>
    </xf>
    <xf numFmtId="0" fontId="8" fillId="23" borderId="60" xfId="0" applyFont="1" applyFill="1" applyBorder="1" applyAlignment="1" applyProtection="1">
      <alignment horizontal="center" vertical="center" shrinkToFit="1"/>
      <protection hidden="1"/>
    </xf>
    <xf numFmtId="0" fontId="47" fillId="0" borderId="0" xfId="0" applyFont="1">
      <alignment vertical="center"/>
    </xf>
    <xf numFmtId="0" fontId="47" fillId="0" borderId="0" xfId="0" applyFont="1" applyAlignment="1">
      <alignment horizontal="center" vertical="center"/>
    </xf>
    <xf numFmtId="0" fontId="47" fillId="0" borderId="2" xfId="0" applyFont="1" applyBorder="1" applyAlignment="1">
      <alignment horizontal="center" vertical="center"/>
    </xf>
    <xf numFmtId="0" fontId="47" fillId="0" borderId="2" xfId="0" applyFont="1" applyBorder="1" applyAlignment="1">
      <alignment horizontal="center" vertical="center" wrapText="1"/>
    </xf>
    <xf numFmtId="0" fontId="47" fillId="0" borderId="12" xfId="0" applyFont="1" applyBorder="1" applyAlignment="1">
      <alignment horizontal="center" vertical="center" wrapText="1"/>
    </xf>
    <xf numFmtId="0" fontId="31" fillId="5" borderId="2" xfId="0" applyFont="1" applyFill="1" applyBorder="1" applyProtection="1">
      <alignment vertical="center"/>
      <protection hidden="1"/>
    </xf>
    <xf numFmtId="0" fontId="28" fillId="5" borderId="9" xfId="0" applyFont="1" applyFill="1" applyBorder="1" applyProtection="1">
      <alignment vertical="center"/>
      <protection hidden="1"/>
    </xf>
    <xf numFmtId="0" fontId="31" fillId="5" borderId="10" xfId="0" applyFont="1" applyFill="1" applyBorder="1" applyProtection="1">
      <alignment vertical="center"/>
      <protection hidden="1"/>
    </xf>
    <xf numFmtId="0" fontId="28" fillId="5" borderId="10" xfId="0" applyFont="1" applyFill="1" applyBorder="1" applyProtection="1">
      <alignment vertical="center"/>
      <protection hidden="1"/>
    </xf>
    <xf numFmtId="0" fontId="31" fillId="5" borderId="11" xfId="0" applyFont="1" applyFill="1" applyBorder="1" applyProtection="1">
      <alignment vertical="center"/>
      <protection hidden="1"/>
    </xf>
    <xf numFmtId="0" fontId="28" fillId="5" borderId="11" xfId="0" applyFont="1" applyFill="1" applyBorder="1" applyProtection="1">
      <alignment vertical="center"/>
      <protection hidden="1"/>
    </xf>
    <xf numFmtId="0" fontId="28" fillId="4" borderId="0" xfId="0" applyFont="1" applyFill="1" applyProtection="1">
      <alignment vertical="center"/>
      <protection locked="0" hidden="1"/>
    </xf>
    <xf numFmtId="0" fontId="46" fillId="4" borderId="0" xfId="0" applyFont="1" applyFill="1" applyProtection="1">
      <alignment vertical="center"/>
      <protection hidden="1"/>
    </xf>
    <xf numFmtId="0" fontId="55" fillId="5" borderId="0" xfId="0" applyFont="1" applyFill="1" applyProtection="1">
      <alignment vertical="center"/>
      <protection hidden="1"/>
    </xf>
    <xf numFmtId="0" fontId="54" fillId="5" borderId="0" xfId="0" applyFont="1" applyFill="1" applyProtection="1">
      <alignment vertical="center"/>
      <protection hidden="1"/>
    </xf>
    <xf numFmtId="179" fontId="29" fillId="4" borderId="0" xfId="0" applyNumberFormat="1" applyFont="1" applyFill="1" applyProtection="1">
      <alignment vertical="center"/>
      <protection locked="0" hidden="1"/>
    </xf>
    <xf numFmtId="179" fontId="28" fillId="4" borderId="0" xfId="0" applyNumberFormat="1" applyFont="1" applyFill="1" applyProtection="1">
      <alignment vertical="center"/>
      <protection locked="0" hidden="1"/>
    </xf>
    <xf numFmtId="0" fontId="56" fillId="0" borderId="0" xfId="0" applyFont="1">
      <alignment vertical="center"/>
    </xf>
    <xf numFmtId="0" fontId="57" fillId="0" borderId="0" xfId="0" applyFont="1">
      <alignment vertical="center"/>
    </xf>
    <xf numFmtId="0" fontId="18" fillId="0" borderId="0" xfId="0" applyFont="1">
      <alignment vertical="center"/>
    </xf>
    <xf numFmtId="0" fontId="56" fillId="21" borderId="0" xfId="0" applyFont="1" applyFill="1">
      <alignment vertical="center"/>
    </xf>
    <xf numFmtId="0" fontId="58" fillId="0" borderId="0" xfId="0" applyFont="1">
      <alignment vertical="center"/>
    </xf>
    <xf numFmtId="0" fontId="56" fillId="0" borderId="34" xfId="0" applyFont="1" applyBorder="1">
      <alignment vertical="center"/>
    </xf>
    <xf numFmtId="0" fontId="56" fillId="21" borderId="34" xfId="0" applyFont="1" applyFill="1" applyBorder="1" applyProtection="1">
      <alignment vertical="center"/>
      <protection locked="0"/>
    </xf>
    <xf numFmtId="0" fontId="56" fillId="27" borderId="19" xfId="0" applyFont="1" applyFill="1" applyBorder="1" applyAlignment="1">
      <alignment horizontal="center" vertical="center"/>
    </xf>
    <xf numFmtId="0" fontId="56" fillId="27" borderId="11" xfId="0" applyFont="1" applyFill="1" applyBorder="1" applyAlignment="1">
      <alignment horizontal="center" vertical="center"/>
    </xf>
    <xf numFmtId="0" fontId="56" fillId="27" borderId="4" xfId="0" applyFont="1" applyFill="1" applyBorder="1" applyAlignment="1">
      <alignment horizontal="center" vertical="center"/>
    </xf>
    <xf numFmtId="186" fontId="56" fillId="0" borderId="19" xfId="0" applyNumberFormat="1" applyFont="1" applyBorder="1" applyAlignment="1">
      <alignment horizontal="center" vertical="center"/>
    </xf>
    <xf numFmtId="0" fontId="56" fillId="0" borderId="4" xfId="0" applyFont="1" applyBorder="1" applyAlignment="1">
      <alignment horizontal="center" vertical="center"/>
    </xf>
    <xf numFmtId="0" fontId="56" fillId="0" borderId="16" xfId="0" applyFont="1" applyBorder="1">
      <alignment vertical="center"/>
    </xf>
    <xf numFmtId="0" fontId="56" fillId="21" borderId="16" xfId="0" applyFont="1" applyFill="1" applyBorder="1" applyAlignment="1" applyProtection="1">
      <alignment horizontal="center" vertical="center"/>
      <protection locked="0"/>
    </xf>
    <xf numFmtId="0" fontId="56" fillId="0" borderId="9" xfId="0" applyFont="1" applyBorder="1" applyAlignment="1">
      <alignment horizontal="center" vertical="center"/>
    </xf>
    <xf numFmtId="9" fontId="56" fillId="0" borderId="0" xfId="0" applyNumberFormat="1" applyFont="1" applyAlignment="1">
      <alignment horizontal="center" vertical="center"/>
    </xf>
    <xf numFmtId="0" fontId="56" fillId="0" borderId="20" xfId="0" applyFont="1" applyBorder="1" applyAlignment="1">
      <alignment horizontal="center" vertical="center"/>
    </xf>
    <xf numFmtId="186" fontId="56" fillId="0" borderId="9" xfId="0" applyNumberFormat="1" applyFont="1" applyBorder="1" applyAlignment="1">
      <alignment horizontal="center" vertical="center"/>
    </xf>
    <xf numFmtId="0" fontId="56" fillId="21" borderId="16" xfId="0" applyFont="1" applyFill="1" applyBorder="1" applyProtection="1">
      <alignment vertical="center"/>
      <protection locked="0"/>
    </xf>
    <xf numFmtId="186" fontId="56" fillId="0" borderId="14" xfId="0" applyNumberFormat="1" applyFont="1" applyBorder="1" applyAlignment="1">
      <alignment horizontal="center" vertical="center"/>
    </xf>
    <xf numFmtId="0" fontId="56" fillId="0" borderId="21" xfId="0" applyFont="1" applyBorder="1" applyAlignment="1">
      <alignment horizontal="center" vertical="center"/>
    </xf>
    <xf numFmtId="0" fontId="56" fillId="0" borderId="14" xfId="0" applyFont="1" applyBorder="1" applyAlignment="1">
      <alignment horizontal="center" vertical="center"/>
    </xf>
    <xf numFmtId="9" fontId="56" fillId="0" borderId="5" xfId="0" applyNumberFormat="1" applyFont="1" applyBorder="1" applyAlignment="1">
      <alignment horizontal="center" vertical="center"/>
    </xf>
    <xf numFmtId="0" fontId="56" fillId="27" borderId="9" xfId="0" applyFont="1" applyFill="1" applyBorder="1" applyAlignment="1">
      <alignment horizontal="center" vertical="center"/>
    </xf>
    <xf numFmtId="186" fontId="56" fillId="0" borderId="0" xfId="0" applyNumberFormat="1" applyFont="1" applyAlignment="1">
      <alignment horizontal="center" vertical="center"/>
    </xf>
    <xf numFmtId="187" fontId="56" fillId="0" borderId="0" xfId="0" applyNumberFormat="1" applyFont="1" applyAlignment="1">
      <alignment horizontal="center" vertical="center"/>
    </xf>
    <xf numFmtId="187" fontId="56" fillId="0" borderId="20" xfId="0" applyNumberFormat="1" applyFont="1" applyBorder="1" applyAlignment="1">
      <alignment horizontal="center" vertical="center"/>
    </xf>
    <xf numFmtId="9" fontId="18" fillId="0" borderId="0" xfId="0" applyNumberFormat="1" applyFont="1">
      <alignment vertical="center"/>
    </xf>
    <xf numFmtId="186" fontId="56" fillId="27" borderId="9" xfId="0" applyNumberFormat="1" applyFont="1" applyFill="1" applyBorder="1" applyAlignment="1">
      <alignment horizontal="center" vertical="center"/>
    </xf>
    <xf numFmtId="0" fontId="56" fillId="0" borderId="0" xfId="0" applyFont="1" applyAlignment="1">
      <alignment horizontal="center" vertical="center"/>
    </xf>
    <xf numFmtId="1" fontId="56" fillId="0" borderId="16" xfId="0" applyNumberFormat="1" applyFont="1" applyBorder="1">
      <alignment vertical="center"/>
    </xf>
    <xf numFmtId="187" fontId="56" fillId="27" borderId="9" xfId="0" applyNumberFormat="1" applyFont="1" applyFill="1" applyBorder="1" applyAlignment="1">
      <alignment horizontal="center" vertical="center"/>
    </xf>
    <xf numFmtId="9" fontId="56" fillId="0" borderId="0" xfId="1" applyFont="1" applyBorder="1" applyAlignment="1">
      <alignment horizontal="center" vertical="center"/>
    </xf>
    <xf numFmtId="0" fontId="56" fillId="0" borderId="5" xfId="0" applyFont="1" applyBorder="1">
      <alignment vertical="center"/>
    </xf>
    <xf numFmtId="0" fontId="56" fillId="21" borderId="5" xfId="0" applyFont="1" applyFill="1" applyBorder="1" applyProtection="1">
      <alignment vertical="center"/>
      <protection locked="0"/>
    </xf>
    <xf numFmtId="1" fontId="56" fillId="0" borderId="0" xfId="0" applyNumberFormat="1" applyFont="1">
      <alignment vertical="center"/>
    </xf>
    <xf numFmtId="187" fontId="56" fillId="27" borderId="14" xfId="0" applyNumberFormat="1" applyFont="1" applyFill="1" applyBorder="1" applyAlignment="1">
      <alignment horizontal="center" vertical="center"/>
    </xf>
    <xf numFmtId="0" fontId="56" fillId="0" borderId="5" xfId="0" applyFont="1" applyBorder="1" applyAlignment="1">
      <alignment horizontal="center" vertical="center"/>
    </xf>
    <xf numFmtId="9" fontId="56" fillId="0" borderId="5" xfId="1" applyFont="1" applyBorder="1" applyAlignment="1">
      <alignment horizontal="center" vertical="center"/>
    </xf>
    <xf numFmtId="188" fontId="56" fillId="0" borderId="0" xfId="0" applyNumberFormat="1" applyFont="1">
      <alignment vertical="center"/>
    </xf>
    <xf numFmtId="0" fontId="58" fillId="0" borderId="9" xfId="0" applyFont="1" applyBorder="1" applyAlignment="1">
      <alignment horizontal="center" vertical="center"/>
    </xf>
    <xf numFmtId="0" fontId="59" fillId="0" borderId="21" xfId="0" applyFont="1" applyBorder="1">
      <alignment vertical="center"/>
    </xf>
    <xf numFmtId="1" fontId="59" fillId="11" borderId="2" xfId="0" applyNumberFormat="1" applyFont="1" applyFill="1" applyBorder="1">
      <alignment vertical="center"/>
    </xf>
    <xf numFmtId="0" fontId="58" fillId="0" borderId="14" xfId="0" applyFont="1" applyBorder="1" applyAlignment="1">
      <alignment horizontal="center" vertical="center"/>
    </xf>
    <xf numFmtId="0" fontId="34" fillId="0" borderId="0" xfId="0" applyFont="1">
      <alignment vertical="center"/>
    </xf>
    <xf numFmtId="0" fontId="47" fillId="24" borderId="2" xfId="0" applyFont="1" applyFill="1" applyBorder="1" applyAlignment="1">
      <alignment horizontal="center" vertical="center"/>
    </xf>
    <xf numFmtId="0" fontId="47" fillId="11" borderId="2" xfId="0" applyFont="1" applyFill="1" applyBorder="1" applyAlignment="1">
      <alignment horizontal="center" vertical="center"/>
    </xf>
    <xf numFmtId="0" fontId="47" fillId="25" borderId="2" xfId="0" applyFont="1" applyFill="1" applyBorder="1" applyAlignment="1">
      <alignment horizontal="center" vertical="center"/>
    </xf>
    <xf numFmtId="0" fontId="47" fillId="26" borderId="2" xfId="0" applyFont="1" applyFill="1" applyBorder="1" applyAlignment="1">
      <alignment horizontal="center" vertical="center"/>
    </xf>
    <xf numFmtId="0" fontId="47" fillId="28" borderId="2" xfId="0" applyFont="1" applyFill="1" applyBorder="1" applyAlignment="1">
      <alignment horizontal="center" vertical="center"/>
    </xf>
    <xf numFmtId="0" fontId="60" fillId="0" borderId="0" xfId="0" applyFont="1" applyAlignment="1">
      <alignment horizontal="left" vertical="center"/>
    </xf>
    <xf numFmtId="9" fontId="47" fillId="0" borderId="0" xfId="0" applyNumberFormat="1" applyFont="1" applyAlignment="1">
      <alignment horizontal="center" vertical="center"/>
    </xf>
    <xf numFmtId="9" fontId="47" fillId="0" borderId="0" xfId="1" applyFont="1">
      <alignment vertical="center"/>
    </xf>
    <xf numFmtId="0" fontId="47" fillId="28" borderId="3" xfId="0" applyFont="1" applyFill="1" applyBorder="1" applyAlignment="1">
      <alignment horizontal="center" vertical="center"/>
    </xf>
    <xf numFmtId="176" fontId="47" fillId="0" borderId="2" xfId="0" applyNumberFormat="1" applyFont="1" applyBorder="1">
      <alignment vertical="center"/>
    </xf>
    <xf numFmtId="179" fontId="47" fillId="0" borderId="2" xfId="1" applyNumberFormat="1" applyFont="1" applyBorder="1">
      <alignment vertical="center"/>
    </xf>
    <xf numFmtId="10" fontId="47" fillId="0" borderId="2" xfId="1" applyNumberFormat="1" applyFont="1" applyBorder="1" applyAlignment="1">
      <alignment horizontal="center" vertical="center"/>
    </xf>
    <xf numFmtId="0" fontId="61" fillId="4" borderId="0" xfId="0" applyFont="1" applyFill="1" applyAlignment="1">
      <alignment vertical="center" wrapText="1"/>
    </xf>
    <xf numFmtId="1" fontId="47" fillId="0" borderId="0" xfId="0" applyNumberFormat="1" applyFont="1">
      <alignment vertical="center"/>
    </xf>
    <xf numFmtId="0" fontId="62" fillId="10" borderId="64" xfId="2" applyFont="1" applyFill="1" applyBorder="1" applyAlignment="1" applyProtection="1">
      <alignment horizontal="center" vertical="center"/>
      <protection hidden="1"/>
    </xf>
    <xf numFmtId="177" fontId="7" fillId="4" borderId="2" xfId="0" applyNumberFormat="1" applyFont="1" applyFill="1" applyBorder="1" applyAlignment="1" applyProtection="1">
      <alignment vertical="center" shrinkToFit="1"/>
      <protection locked="0" hidden="1"/>
    </xf>
    <xf numFmtId="177" fontId="7" fillId="5" borderId="2" xfId="0" applyNumberFormat="1" applyFont="1" applyFill="1" applyBorder="1" applyAlignment="1" applyProtection="1">
      <alignment vertical="center" shrinkToFit="1"/>
      <protection locked="0" hidden="1"/>
    </xf>
    <xf numFmtId="0" fontId="7" fillId="4" borderId="2" xfId="0" applyFont="1" applyFill="1" applyBorder="1" applyAlignment="1" applyProtection="1">
      <alignment horizontal="center" vertical="center" shrinkToFit="1"/>
      <protection locked="0" hidden="1"/>
    </xf>
    <xf numFmtId="0" fontId="7" fillId="5" borderId="2" xfId="0" applyFont="1" applyFill="1" applyBorder="1" applyAlignment="1" applyProtection="1">
      <alignment horizontal="center" vertical="center" shrinkToFit="1"/>
      <protection locked="0" hidden="1"/>
    </xf>
    <xf numFmtId="0" fontId="7" fillId="5" borderId="0" xfId="0" applyFont="1" applyFill="1" applyProtection="1">
      <alignment vertical="center"/>
      <protection hidden="1"/>
    </xf>
    <xf numFmtId="49" fontId="32" fillId="4" borderId="0" xfId="0" applyNumberFormat="1" applyFont="1" applyFill="1" applyAlignment="1" applyProtection="1">
      <alignment horizontal="right" vertical="center"/>
      <protection hidden="1"/>
    </xf>
    <xf numFmtId="49" fontId="7" fillId="4" borderId="0" xfId="0" applyNumberFormat="1" applyFont="1" applyFill="1" applyAlignment="1" applyProtection="1">
      <alignment horizontal="right" vertical="center"/>
      <protection hidden="1"/>
    </xf>
    <xf numFmtId="0" fontId="47" fillId="5" borderId="0" xfId="0" applyFont="1" applyFill="1" applyAlignment="1" applyProtection="1">
      <alignment vertical="top"/>
      <protection hidden="1"/>
    </xf>
    <xf numFmtId="177" fontId="7" fillId="8" borderId="115" xfId="0" applyNumberFormat="1" applyFont="1" applyFill="1" applyBorder="1" applyAlignment="1" applyProtection="1">
      <alignment vertical="center" shrinkToFit="1"/>
      <protection hidden="1"/>
    </xf>
    <xf numFmtId="177" fontId="7" fillId="8" borderId="1" xfId="0" applyNumberFormat="1" applyFont="1" applyFill="1" applyBorder="1" applyAlignment="1" applyProtection="1">
      <alignment vertical="center" shrinkToFit="1"/>
      <protection hidden="1"/>
    </xf>
    <xf numFmtId="0" fontId="28" fillId="5" borderId="0" xfId="0" applyFont="1" applyFill="1" applyAlignment="1" applyProtection="1">
      <alignment vertical="top"/>
      <protection hidden="1"/>
    </xf>
    <xf numFmtId="0" fontId="69" fillId="4" borderId="0" xfId="0" applyFont="1" applyFill="1" applyAlignment="1" applyProtection="1">
      <alignment horizontal="center" vertical="center"/>
      <protection hidden="1"/>
    </xf>
    <xf numFmtId="0" fontId="32" fillId="7" borderId="2" xfId="0" applyFont="1" applyFill="1" applyBorder="1" applyProtection="1">
      <alignment vertical="center"/>
      <protection locked="0" hidden="1"/>
    </xf>
    <xf numFmtId="0" fontId="7" fillId="7" borderId="2" xfId="0" applyFont="1" applyFill="1" applyBorder="1" applyProtection="1">
      <alignment vertical="center"/>
      <protection locked="0" hidden="1"/>
    </xf>
    <xf numFmtId="14" fontId="71" fillId="10" borderId="0" xfId="0" applyNumberFormat="1" applyFont="1" applyFill="1" applyAlignment="1">
      <alignment horizontal="center" vertical="center" shrinkToFit="1"/>
    </xf>
    <xf numFmtId="0" fontId="35" fillId="4" borderId="0" xfId="0" applyFont="1" applyFill="1" applyProtection="1">
      <alignment vertical="center"/>
      <protection hidden="1"/>
    </xf>
    <xf numFmtId="0" fontId="72" fillId="22" borderId="1" xfId="2" applyFont="1" applyFill="1" applyBorder="1" applyAlignment="1" applyProtection="1">
      <alignment horizontal="center" vertical="center" shrinkToFit="1"/>
      <protection hidden="1"/>
    </xf>
    <xf numFmtId="0" fontId="67" fillId="5" borderId="0" xfId="0" applyFont="1" applyFill="1" applyAlignment="1" applyProtection="1">
      <alignment vertical="center" wrapText="1"/>
      <protection hidden="1"/>
    </xf>
    <xf numFmtId="0" fontId="67" fillId="5" borderId="0" xfId="0" applyFont="1" applyFill="1" applyProtection="1">
      <alignment vertical="center"/>
      <protection hidden="1"/>
    </xf>
    <xf numFmtId="0" fontId="27" fillId="5" borderId="0" xfId="2" applyFill="1" applyAlignment="1" applyProtection="1">
      <alignment horizontal="right"/>
      <protection hidden="1"/>
    </xf>
    <xf numFmtId="0" fontId="47" fillId="5" borderId="0" xfId="0" applyFont="1" applyFill="1" applyProtection="1">
      <alignment vertical="center"/>
      <protection hidden="1"/>
    </xf>
    <xf numFmtId="0" fontId="27" fillId="5" borderId="0" xfId="2" applyFill="1" applyAlignment="1" applyProtection="1">
      <alignment horizontal="right" vertical="center"/>
      <protection hidden="1"/>
    </xf>
    <xf numFmtId="0" fontId="74" fillId="10" borderId="0" xfId="0" applyFont="1" applyFill="1">
      <alignment vertical="center"/>
    </xf>
    <xf numFmtId="0" fontId="76" fillId="10" borderId="0" xfId="2" applyFont="1" applyFill="1">
      <alignment vertical="center"/>
    </xf>
    <xf numFmtId="0" fontId="74" fillId="10" borderId="119" xfId="0" applyFont="1" applyFill="1" applyBorder="1">
      <alignment vertical="center"/>
    </xf>
    <xf numFmtId="14" fontId="82" fillId="10" borderId="0" xfId="0" applyNumberFormat="1" applyFont="1" applyFill="1" applyAlignment="1">
      <alignment horizontal="right" vertical="center"/>
    </xf>
    <xf numFmtId="14" fontId="82" fillId="10" borderId="0" xfId="0" applyNumberFormat="1" applyFont="1" applyFill="1" applyAlignment="1">
      <alignment horizontal="center" vertical="center" shrinkToFit="1"/>
    </xf>
    <xf numFmtId="0" fontId="62" fillId="12" borderId="7" xfId="2" applyFont="1" applyFill="1" applyBorder="1" applyAlignment="1" applyProtection="1">
      <alignment vertical="center" shrinkToFit="1"/>
      <protection hidden="1"/>
    </xf>
    <xf numFmtId="0" fontId="62" fillId="12" borderId="1" xfId="2" applyFont="1" applyFill="1" applyBorder="1" applyAlignment="1" applyProtection="1">
      <alignment vertical="center" shrinkToFit="1"/>
      <protection hidden="1"/>
    </xf>
    <xf numFmtId="0" fontId="62" fillId="10" borderId="1" xfId="2" applyFont="1" applyFill="1" applyBorder="1" applyAlignment="1" applyProtection="1">
      <alignment vertical="center" shrinkToFit="1"/>
      <protection hidden="1"/>
    </xf>
    <xf numFmtId="0" fontId="83" fillId="5" borderId="0" xfId="2" applyFont="1" applyFill="1" applyProtection="1">
      <alignment vertical="center"/>
      <protection hidden="1"/>
    </xf>
    <xf numFmtId="0" fontId="84" fillId="0" borderId="0" xfId="0" applyFont="1">
      <alignment vertical="center"/>
    </xf>
    <xf numFmtId="0" fontId="85" fillId="0" borderId="0" xfId="0" applyFont="1">
      <alignment vertical="center"/>
    </xf>
    <xf numFmtId="14" fontId="84" fillId="0" borderId="0" xfId="0" applyNumberFormat="1" applyFont="1">
      <alignment vertical="center"/>
    </xf>
    <xf numFmtId="14" fontId="84" fillId="0" borderId="0" xfId="0" applyNumberFormat="1" applyFont="1" applyAlignment="1">
      <alignment horizontal="center" vertical="center"/>
    </xf>
    <xf numFmtId="0" fontId="84" fillId="16" borderId="31" xfId="0" applyFont="1" applyFill="1" applyBorder="1" applyAlignment="1">
      <alignment horizontal="center" vertical="center"/>
    </xf>
    <xf numFmtId="0" fontId="84" fillId="0" borderId="0" xfId="0" applyFont="1" applyAlignment="1">
      <alignment horizontal="center" vertical="center"/>
    </xf>
    <xf numFmtId="0" fontId="84" fillId="16" borderId="26" xfId="0" applyFont="1" applyFill="1" applyBorder="1">
      <alignment vertical="center"/>
    </xf>
    <xf numFmtId="0" fontId="84" fillId="16" borderId="27" xfId="0" applyFont="1" applyFill="1" applyBorder="1" applyAlignment="1">
      <alignment vertical="center" wrapText="1"/>
    </xf>
    <xf numFmtId="181" fontId="86" fillId="0" borderId="23" xfId="0" applyNumberFormat="1" applyFont="1" applyBorder="1">
      <alignment vertical="center"/>
    </xf>
    <xf numFmtId="38" fontId="32" fillId="4" borderId="15" xfId="3" applyFont="1" applyFill="1" applyBorder="1" applyAlignment="1">
      <alignment vertical="center" shrinkToFit="1"/>
    </xf>
    <xf numFmtId="38" fontId="32" fillId="4" borderId="16" xfId="3" applyFont="1" applyFill="1" applyBorder="1" applyAlignment="1">
      <alignment vertical="center" shrinkToFit="1"/>
    </xf>
    <xf numFmtId="38" fontId="32" fillId="4" borderId="17" xfId="3" applyFont="1" applyFill="1" applyBorder="1" applyAlignment="1">
      <alignment vertical="center" shrinkToFit="1"/>
    </xf>
    <xf numFmtId="0" fontId="32" fillId="4" borderId="15" xfId="0" applyFont="1" applyFill="1" applyBorder="1">
      <alignment vertical="center"/>
    </xf>
    <xf numFmtId="0" fontId="32" fillId="4" borderId="16" xfId="0" applyFont="1" applyFill="1" applyBorder="1">
      <alignment vertical="center"/>
    </xf>
    <xf numFmtId="0" fontId="32" fillId="4" borderId="18" xfId="0" applyFont="1" applyFill="1" applyBorder="1" applyAlignment="1">
      <alignment horizontal="center" vertical="center"/>
    </xf>
    <xf numFmtId="0" fontId="32" fillId="4" borderId="18" xfId="0" applyFont="1" applyFill="1" applyBorder="1">
      <alignment vertical="center"/>
    </xf>
    <xf numFmtId="38" fontId="32" fillId="18" borderId="18" xfId="3" applyFont="1" applyFill="1" applyBorder="1" applyAlignment="1">
      <alignment vertical="center" shrinkToFit="1"/>
    </xf>
    <xf numFmtId="0" fontId="32" fillId="4" borderId="17" xfId="0" applyFont="1" applyFill="1" applyBorder="1">
      <alignment vertical="center"/>
    </xf>
    <xf numFmtId="0" fontId="32" fillId="4" borderId="19" xfId="0" applyFont="1" applyFill="1" applyBorder="1" applyAlignment="1" applyProtection="1">
      <alignment vertical="top"/>
      <protection locked="0"/>
    </xf>
    <xf numFmtId="0" fontId="32" fillId="4" borderId="11" xfId="0" applyFont="1" applyFill="1" applyBorder="1" applyAlignment="1" applyProtection="1">
      <alignment vertical="top"/>
      <protection locked="0"/>
    </xf>
    <xf numFmtId="0" fontId="32" fillId="4" borderId="4" xfId="0" applyFont="1" applyFill="1" applyBorder="1" applyAlignment="1" applyProtection="1">
      <alignment vertical="top"/>
      <protection locked="0"/>
    </xf>
    <xf numFmtId="0" fontId="32" fillId="4" borderId="9" xfId="0" applyFont="1" applyFill="1" applyBorder="1" applyAlignment="1" applyProtection="1">
      <alignment vertical="top"/>
      <protection locked="0"/>
    </xf>
    <xf numFmtId="0" fontId="32" fillId="4" borderId="20" xfId="0" applyFont="1" applyFill="1" applyBorder="1" applyAlignment="1" applyProtection="1">
      <alignment vertical="top"/>
      <protection locked="0"/>
    </xf>
    <xf numFmtId="0" fontId="32" fillId="4" borderId="14" xfId="0" applyFont="1" applyFill="1" applyBorder="1" applyAlignment="1" applyProtection="1">
      <alignment vertical="top"/>
      <protection locked="0"/>
    </xf>
    <xf numFmtId="0" fontId="32" fillId="4" borderId="5" xfId="0" applyFont="1" applyFill="1" applyBorder="1" applyAlignment="1" applyProtection="1">
      <alignment vertical="top"/>
      <protection locked="0"/>
    </xf>
    <xf numFmtId="0" fontId="32" fillId="4" borderId="21" xfId="0" applyFont="1" applyFill="1" applyBorder="1" applyAlignment="1" applyProtection="1">
      <alignment vertical="top"/>
      <protection locked="0"/>
    </xf>
    <xf numFmtId="0" fontId="32" fillId="0" borderId="15" xfId="0" applyFont="1" applyBorder="1" applyAlignment="1" applyProtection="1">
      <alignment horizontal="center" vertical="center"/>
      <protection locked="0"/>
    </xf>
    <xf numFmtId="0" fontId="32" fillId="0" borderId="15" xfId="0" applyFont="1" applyBorder="1" applyProtection="1">
      <alignment vertical="center"/>
      <protection locked="0"/>
    </xf>
    <xf numFmtId="0" fontId="32" fillId="0" borderId="16" xfId="0" applyFont="1" applyBorder="1" applyAlignment="1" applyProtection="1">
      <alignment horizontal="center" vertical="center"/>
      <protection locked="0"/>
    </xf>
    <xf numFmtId="0" fontId="32" fillId="0" borderId="16" xfId="0" applyFont="1" applyBorder="1" applyProtection="1">
      <alignment vertical="center"/>
      <protection locked="0"/>
    </xf>
    <xf numFmtId="0" fontId="32" fillId="0" borderId="17" xfId="0" applyFont="1" applyBorder="1" applyAlignment="1" applyProtection="1">
      <alignment horizontal="center" vertical="center"/>
      <protection locked="0"/>
    </xf>
    <xf numFmtId="0" fontId="32" fillId="0" borderId="17" xfId="0" applyFont="1" applyBorder="1" applyProtection="1">
      <alignment vertical="center"/>
      <protection locked="0"/>
    </xf>
    <xf numFmtId="38" fontId="32" fillId="0" borderId="17" xfId="3" applyFont="1" applyFill="1" applyBorder="1" applyAlignment="1" applyProtection="1">
      <alignment vertical="center" shrinkToFit="1"/>
      <protection locked="0"/>
    </xf>
    <xf numFmtId="0" fontId="7" fillId="0" borderId="0" xfId="0" applyFont="1" applyAlignment="1">
      <alignment horizontal="center" vertical="center"/>
    </xf>
    <xf numFmtId="0" fontId="7" fillId="0" borderId="0" xfId="0" applyFont="1">
      <alignment vertical="center"/>
    </xf>
    <xf numFmtId="38" fontId="7" fillId="0" borderId="0" xfId="0" applyNumberFormat="1" applyFont="1" applyAlignment="1">
      <alignment vertical="center" shrinkToFit="1"/>
    </xf>
    <xf numFmtId="0" fontId="45" fillId="4" borderId="18" xfId="0" applyFont="1" applyFill="1" applyBorder="1" applyAlignment="1" applyProtection="1">
      <alignment vertical="center" shrinkToFit="1"/>
      <protection locked="0"/>
    </xf>
    <xf numFmtId="0" fontId="48" fillId="4" borderId="18" xfId="0" applyFont="1" applyFill="1" applyBorder="1" applyAlignment="1" applyProtection="1">
      <alignment vertical="center" shrinkToFit="1"/>
      <protection locked="0"/>
    </xf>
    <xf numFmtId="0" fontId="32" fillId="4" borderId="18" xfId="0" applyFont="1" applyFill="1" applyBorder="1" applyProtection="1">
      <alignment vertical="center"/>
      <protection locked="0"/>
    </xf>
    <xf numFmtId="177" fontId="45" fillId="4" borderId="18" xfId="0" applyNumberFormat="1" applyFont="1" applyFill="1" applyBorder="1" applyAlignment="1" applyProtection="1">
      <alignment vertical="center" shrinkToFit="1"/>
      <protection locked="0"/>
    </xf>
    <xf numFmtId="0" fontId="45" fillId="4" borderId="15" xfId="0" applyFont="1" applyFill="1" applyBorder="1" applyProtection="1">
      <alignment vertical="center"/>
      <protection locked="0"/>
    </xf>
    <xf numFmtId="0" fontId="45" fillId="4" borderId="16" xfId="0" applyFont="1" applyFill="1" applyBorder="1" applyProtection="1">
      <alignment vertical="center"/>
      <protection locked="0"/>
    </xf>
    <xf numFmtId="0" fontId="45" fillId="4" borderId="18" xfId="0" applyFont="1" applyFill="1" applyBorder="1" applyProtection="1">
      <alignment vertical="center"/>
      <protection locked="0"/>
    </xf>
    <xf numFmtId="0" fontId="45" fillId="4" borderId="17" xfId="0" applyFont="1" applyFill="1" applyBorder="1" applyProtection="1">
      <alignment vertical="center"/>
      <protection locked="0"/>
    </xf>
    <xf numFmtId="0" fontId="45" fillId="4" borderId="13" xfId="0" applyFont="1" applyFill="1" applyBorder="1" applyAlignment="1" applyProtection="1">
      <alignment vertical="center" shrinkToFit="1"/>
      <protection locked="0"/>
    </xf>
    <xf numFmtId="0" fontId="32" fillId="4" borderId="13" xfId="0" applyFont="1" applyFill="1" applyBorder="1" applyProtection="1">
      <alignment vertical="center"/>
      <protection locked="0"/>
    </xf>
    <xf numFmtId="177" fontId="45" fillId="4" borderId="13" xfId="0" applyNumberFormat="1" applyFont="1" applyFill="1" applyBorder="1" applyAlignment="1" applyProtection="1">
      <alignment vertical="center" shrinkToFit="1"/>
      <protection locked="0"/>
    </xf>
    <xf numFmtId="177" fontId="45" fillId="4" borderId="13" xfId="0" applyNumberFormat="1" applyFont="1" applyFill="1" applyBorder="1" applyAlignment="1" applyProtection="1">
      <alignment vertical="center" wrapText="1" shrinkToFit="1"/>
      <protection locked="0"/>
    </xf>
    <xf numFmtId="177" fontId="45" fillId="17" borderId="13" xfId="0" applyNumberFormat="1" applyFont="1" applyFill="1" applyBorder="1" applyAlignment="1" applyProtection="1">
      <alignment vertical="center" shrinkToFit="1"/>
      <protection locked="0"/>
    </xf>
    <xf numFmtId="189" fontId="15" fillId="10" borderId="2" xfId="1" applyNumberFormat="1" applyFont="1" applyFill="1" applyBorder="1" applyProtection="1">
      <alignment vertical="center"/>
      <protection locked="0"/>
    </xf>
    <xf numFmtId="176" fontId="47" fillId="10" borderId="12" xfId="0" applyNumberFormat="1" applyFont="1" applyFill="1" applyBorder="1" applyProtection="1">
      <alignment vertical="center"/>
      <protection locked="0"/>
    </xf>
    <xf numFmtId="10" fontId="47" fillId="10" borderId="2" xfId="1" applyNumberFormat="1" applyFont="1" applyFill="1" applyBorder="1" applyAlignment="1" applyProtection="1">
      <alignment horizontal="center" vertical="center"/>
      <protection locked="0"/>
    </xf>
    <xf numFmtId="0" fontId="47" fillId="6" borderId="2" xfId="0" applyFont="1" applyFill="1" applyBorder="1" applyAlignment="1" applyProtection="1">
      <alignment horizontal="center" vertical="center"/>
      <protection locked="0"/>
    </xf>
    <xf numFmtId="189" fontId="15" fillId="6" borderId="2" xfId="1" applyNumberFormat="1" applyFont="1" applyFill="1" applyBorder="1" applyProtection="1">
      <alignment vertical="center"/>
      <protection locked="0"/>
    </xf>
    <xf numFmtId="176" fontId="47" fillId="6" borderId="12" xfId="0" applyNumberFormat="1" applyFont="1" applyFill="1" applyBorder="1" applyProtection="1">
      <alignment vertical="center"/>
      <protection locked="0"/>
    </xf>
    <xf numFmtId="10" fontId="47" fillId="6" borderId="2" xfId="1" applyNumberFormat="1" applyFont="1" applyFill="1" applyBorder="1" applyAlignment="1" applyProtection="1">
      <alignment horizontal="center" vertical="center"/>
      <protection locked="0"/>
    </xf>
    <xf numFmtId="0" fontId="47" fillId="6" borderId="2" xfId="0" applyFont="1" applyFill="1" applyBorder="1" applyProtection="1">
      <alignment vertical="center"/>
      <protection locked="0"/>
    </xf>
    <xf numFmtId="0" fontId="47" fillId="0" borderId="0" xfId="0" applyFont="1" applyAlignment="1">
      <alignment horizontal="right" vertical="center"/>
    </xf>
    <xf numFmtId="0" fontId="47" fillId="6" borderId="0" xfId="0" applyFont="1" applyFill="1">
      <alignment vertical="center"/>
    </xf>
    <xf numFmtId="0" fontId="47" fillId="10" borderId="0" xfId="0" applyFont="1" applyFill="1">
      <alignment vertical="center"/>
    </xf>
    <xf numFmtId="189" fontId="47" fillId="0" borderId="2" xfId="0" applyNumberFormat="1" applyFont="1" applyBorder="1" applyAlignment="1">
      <alignment horizontal="center" vertical="center" wrapText="1"/>
    </xf>
    <xf numFmtId="190" fontId="47" fillId="0" borderId="2" xfId="1" applyNumberFormat="1" applyFont="1" applyBorder="1" applyProtection="1">
      <alignment vertical="center"/>
    </xf>
    <xf numFmtId="0" fontId="32" fillId="4" borderId="0" xfId="0" applyFont="1" applyFill="1" applyAlignment="1" applyProtection="1">
      <alignment vertical="top"/>
      <protection locked="0"/>
    </xf>
    <xf numFmtId="38" fontId="32" fillId="4" borderId="0" xfId="3" applyFont="1" applyFill="1" applyBorder="1" applyAlignment="1" applyProtection="1">
      <alignment vertical="top"/>
      <protection locked="0"/>
    </xf>
    <xf numFmtId="0" fontId="32" fillId="0" borderId="15" xfId="0" applyFont="1" applyBorder="1" applyAlignment="1">
      <alignment horizontal="center" vertical="center"/>
    </xf>
    <xf numFmtId="0" fontId="32" fillId="4" borderId="15" xfId="0" applyFont="1" applyFill="1" applyBorder="1" applyAlignment="1" applyProtection="1">
      <alignment vertical="top"/>
      <protection locked="0"/>
    </xf>
    <xf numFmtId="0" fontId="32" fillId="4" borderId="15" xfId="0" applyFont="1" applyFill="1" applyBorder="1" applyAlignment="1" applyProtection="1">
      <alignment horizontal="center" vertical="center" wrapText="1"/>
      <protection locked="0"/>
    </xf>
    <xf numFmtId="0" fontId="32" fillId="0" borderId="16" xfId="0" applyFont="1" applyBorder="1" applyAlignment="1">
      <alignment horizontal="center" vertical="center"/>
    </xf>
    <xf numFmtId="0" fontId="32" fillId="4" borderId="16" xfId="0" applyFont="1" applyFill="1" applyBorder="1" applyAlignment="1" applyProtection="1">
      <alignment vertical="top"/>
      <protection locked="0"/>
    </xf>
    <xf numFmtId="38" fontId="32" fillId="4" borderId="16" xfId="3" applyFont="1" applyFill="1" applyBorder="1" applyAlignment="1" applyProtection="1">
      <alignment vertical="top"/>
      <protection locked="0"/>
    </xf>
    <xf numFmtId="0" fontId="32" fillId="4" borderId="16" xfId="0" applyFont="1" applyFill="1" applyBorder="1" applyAlignment="1" applyProtection="1">
      <alignment horizontal="center" vertical="top"/>
      <protection locked="0"/>
    </xf>
    <xf numFmtId="0" fontId="32" fillId="4" borderId="17" xfId="0" applyFont="1" applyFill="1" applyBorder="1" applyAlignment="1" applyProtection="1">
      <alignment horizontal="center" vertical="top"/>
      <protection locked="0"/>
    </xf>
    <xf numFmtId="0" fontId="32" fillId="4" borderId="17" xfId="0" applyFont="1" applyFill="1" applyBorder="1" applyAlignment="1" applyProtection="1">
      <alignment vertical="top"/>
      <protection locked="0"/>
    </xf>
    <xf numFmtId="38" fontId="32" fillId="4" borderId="17" xfId="3" applyFont="1" applyFill="1" applyBorder="1" applyAlignment="1" applyProtection="1">
      <alignment vertical="top"/>
      <protection locked="0"/>
    </xf>
    <xf numFmtId="0" fontId="46" fillId="15" borderId="2" xfId="0" applyFont="1" applyFill="1" applyBorder="1" applyAlignment="1" applyProtection="1">
      <alignment horizontal="center" vertical="center" shrinkToFit="1"/>
      <protection hidden="1"/>
    </xf>
    <xf numFmtId="181" fontId="28" fillId="0" borderId="2" xfId="0" applyNumberFormat="1" applyFont="1" applyBorder="1" applyAlignment="1" applyProtection="1">
      <alignment vertical="center" shrinkToFit="1"/>
      <protection hidden="1"/>
    </xf>
    <xf numFmtId="14" fontId="44" fillId="0" borderId="1" xfId="0" applyNumberFormat="1" applyFont="1" applyBorder="1" applyAlignment="1" applyProtection="1">
      <alignment horizontal="center" vertical="center" shrinkToFit="1"/>
      <protection hidden="1"/>
    </xf>
    <xf numFmtId="0" fontId="35" fillId="0" borderId="1" xfId="0" applyFont="1" applyBorder="1" applyAlignment="1" applyProtection="1">
      <alignment horizontal="center" vertical="center" shrinkToFit="1"/>
      <protection hidden="1"/>
    </xf>
    <xf numFmtId="0" fontId="7" fillId="5" borderId="139" xfId="0" applyFont="1" applyFill="1" applyBorder="1" applyAlignment="1" applyProtection="1">
      <alignment vertical="top" wrapText="1" shrinkToFit="1"/>
      <protection hidden="1"/>
    </xf>
    <xf numFmtId="0" fontId="7" fillId="5" borderId="0" xfId="0" applyFont="1" applyFill="1" applyAlignment="1" applyProtection="1">
      <alignment vertical="top" wrapText="1" shrinkToFit="1"/>
      <protection hidden="1"/>
    </xf>
    <xf numFmtId="0" fontId="7" fillId="5" borderId="135" xfId="0" applyFont="1" applyFill="1" applyBorder="1" applyAlignment="1" applyProtection="1">
      <alignment vertical="top" wrapText="1" shrinkToFit="1"/>
      <protection hidden="1"/>
    </xf>
    <xf numFmtId="0" fontId="84" fillId="0" borderId="23" xfId="0" applyFont="1" applyBorder="1" applyAlignment="1" applyProtection="1">
      <alignment horizontal="center" vertical="center"/>
      <protection locked="0"/>
    </xf>
    <xf numFmtId="0" fontId="84" fillId="0" borderId="24" xfId="0" applyFont="1" applyBorder="1" applyAlignment="1" applyProtection="1">
      <alignment horizontal="center" vertical="center"/>
      <protection locked="0"/>
    </xf>
    <xf numFmtId="0" fontId="84" fillId="0" borderId="25" xfId="0" applyFont="1" applyBorder="1" applyAlignment="1" applyProtection="1">
      <alignment horizontal="center" vertical="center"/>
      <protection locked="0"/>
    </xf>
    <xf numFmtId="0" fontId="84" fillId="0" borderId="12" xfId="0" applyFont="1" applyBorder="1" applyAlignment="1" applyProtection="1">
      <alignment horizontal="center" vertical="center"/>
      <protection locked="0"/>
    </xf>
    <xf numFmtId="0" fontId="84" fillId="0" borderId="2" xfId="0" applyFont="1" applyBorder="1" applyAlignment="1" applyProtection="1">
      <alignment horizontal="center" vertical="center"/>
      <protection locked="0"/>
    </xf>
    <xf numFmtId="0" fontId="84" fillId="0" borderId="26" xfId="0" applyFont="1" applyBorder="1" applyAlignment="1" applyProtection="1">
      <alignment horizontal="center" vertical="center"/>
      <protection locked="0"/>
    </xf>
    <xf numFmtId="0" fontId="84" fillId="0" borderId="2" xfId="0" applyFont="1" applyBorder="1" applyAlignment="1" applyProtection="1">
      <alignment horizontal="center" vertical="center" wrapText="1"/>
      <protection locked="0"/>
    </xf>
    <xf numFmtId="0" fontId="84" fillId="0" borderId="26" xfId="0" applyFont="1" applyBorder="1" applyAlignment="1" applyProtection="1">
      <alignment horizontal="center" vertical="center" wrapText="1"/>
      <protection locked="0"/>
    </xf>
    <xf numFmtId="0" fontId="84" fillId="0" borderId="12" xfId="0" applyFont="1" applyBorder="1" applyAlignment="1" applyProtection="1">
      <alignment horizontal="center" vertical="center" wrapText="1"/>
      <protection locked="0"/>
    </xf>
    <xf numFmtId="181" fontId="84" fillId="0" borderId="12" xfId="0" applyNumberFormat="1" applyFont="1" applyBorder="1" applyAlignment="1" applyProtection="1">
      <alignment horizontal="center" vertical="center"/>
      <protection locked="0"/>
    </xf>
    <xf numFmtId="181" fontId="84" fillId="0" borderId="2" xfId="0" applyNumberFormat="1" applyFont="1" applyBorder="1" applyAlignment="1" applyProtection="1">
      <alignment horizontal="center" vertical="center"/>
      <protection locked="0"/>
    </xf>
    <xf numFmtId="181" fontId="84" fillId="0" borderId="26" xfId="0" applyNumberFormat="1" applyFont="1" applyBorder="1" applyAlignment="1" applyProtection="1">
      <alignment horizontal="center" vertical="center"/>
      <protection locked="0"/>
    </xf>
    <xf numFmtId="0" fontId="84" fillId="0" borderId="4" xfId="0" applyFont="1" applyBorder="1" applyAlignment="1" applyProtection="1">
      <alignment horizontal="center" vertical="center"/>
      <protection locked="0"/>
    </xf>
    <xf numFmtId="0" fontId="84" fillId="0" borderId="10" xfId="0" applyFont="1" applyBorder="1" applyAlignment="1" applyProtection="1">
      <alignment horizontal="center" vertical="center"/>
      <protection locked="0"/>
    </xf>
    <xf numFmtId="0" fontId="84" fillId="0" borderId="124" xfId="0" applyFont="1" applyBorder="1" applyAlignment="1" applyProtection="1">
      <alignment horizontal="center" vertical="center"/>
      <protection locked="0"/>
    </xf>
    <xf numFmtId="0" fontId="84" fillId="0" borderId="28" xfId="0" applyFont="1" applyBorder="1" applyAlignment="1" applyProtection="1">
      <alignment horizontal="center" vertical="center" wrapText="1"/>
      <protection locked="0"/>
    </xf>
    <xf numFmtId="0" fontId="84" fillId="0" borderId="29" xfId="0" applyFont="1" applyBorder="1" applyAlignment="1" applyProtection="1">
      <alignment horizontal="center" vertical="center" wrapText="1"/>
      <protection locked="0"/>
    </xf>
    <xf numFmtId="0" fontId="84" fillId="0" borderId="30" xfId="0" applyFont="1" applyBorder="1" applyAlignment="1" applyProtection="1">
      <alignment horizontal="center" vertical="center" wrapText="1"/>
      <protection locked="0"/>
    </xf>
    <xf numFmtId="0" fontId="84" fillId="0" borderId="32" xfId="0" applyFont="1" applyBorder="1" applyAlignment="1" applyProtection="1">
      <alignment horizontal="center" vertical="center"/>
      <protection locked="0"/>
    </xf>
    <xf numFmtId="0" fontId="84" fillId="0" borderId="33" xfId="0" applyFont="1" applyBorder="1" applyAlignment="1" applyProtection="1">
      <alignment horizontal="center" vertical="center"/>
      <protection locked="0"/>
    </xf>
    <xf numFmtId="0" fontId="100" fillId="0" borderId="143" xfId="5" applyFont="1" applyBorder="1">
      <alignment vertical="center"/>
    </xf>
    <xf numFmtId="0" fontId="101" fillId="0" borderId="143" xfId="5" applyFont="1" applyBorder="1">
      <alignment vertical="center"/>
    </xf>
    <xf numFmtId="0" fontId="101" fillId="21" borderId="143" xfId="5" applyFont="1" applyFill="1" applyBorder="1">
      <alignment vertical="center"/>
    </xf>
    <xf numFmtId="0" fontId="101" fillId="10" borderId="143" xfId="5" applyFont="1" applyFill="1" applyBorder="1">
      <alignment vertical="center"/>
    </xf>
    <xf numFmtId="0" fontId="100" fillId="0" borderId="144" xfId="5" applyFont="1" applyBorder="1">
      <alignment vertical="center"/>
    </xf>
    <xf numFmtId="0" fontId="101" fillId="0" borderId="144" xfId="5" applyFont="1" applyBorder="1">
      <alignment vertical="center"/>
    </xf>
    <xf numFmtId="0" fontId="101" fillId="0" borderId="144" xfId="5" applyFont="1" applyBorder="1" applyAlignment="1">
      <alignment horizontal="center" vertical="center"/>
    </xf>
    <xf numFmtId="0" fontId="101" fillId="10" borderId="145" xfId="5" applyFont="1" applyFill="1" applyBorder="1">
      <alignment vertical="center"/>
    </xf>
    <xf numFmtId="38" fontId="101" fillId="21" borderId="146" xfId="6" applyFont="1" applyFill="1" applyBorder="1" applyProtection="1">
      <alignment vertical="center"/>
      <protection locked="0"/>
    </xf>
    <xf numFmtId="0" fontId="101" fillId="0" borderId="146" xfId="5" applyFont="1" applyBorder="1">
      <alignment vertical="center"/>
    </xf>
    <xf numFmtId="0" fontId="101" fillId="21" borderId="146" xfId="5" applyFont="1" applyFill="1" applyBorder="1" applyProtection="1">
      <alignment vertical="center"/>
      <protection locked="0"/>
    </xf>
    <xf numFmtId="0" fontId="101" fillId="10" borderId="147" xfId="5" applyFont="1" applyFill="1" applyBorder="1">
      <alignment vertical="center"/>
    </xf>
    <xf numFmtId="0" fontId="101" fillId="0" borderId="147" xfId="5" applyFont="1" applyBorder="1">
      <alignment vertical="center"/>
    </xf>
    <xf numFmtId="38" fontId="101" fillId="0" borderId="148" xfId="6" applyFont="1" applyBorder="1">
      <alignment vertical="center"/>
    </xf>
    <xf numFmtId="0" fontId="101" fillId="0" borderId="148" xfId="5" applyFont="1" applyBorder="1">
      <alignment vertical="center"/>
    </xf>
    <xf numFmtId="0" fontId="101" fillId="0" borderId="145" xfId="5" applyFont="1" applyBorder="1">
      <alignment vertical="center"/>
    </xf>
    <xf numFmtId="38" fontId="101" fillId="0" borderId="144" xfId="6" applyFont="1" applyBorder="1">
      <alignment vertical="center"/>
    </xf>
    <xf numFmtId="0" fontId="101" fillId="0" borderId="149" xfId="5" applyFont="1" applyBorder="1">
      <alignment vertical="center"/>
    </xf>
    <xf numFmtId="0" fontId="101" fillId="21" borderId="146" xfId="5" applyFont="1" applyFill="1" applyBorder="1" applyAlignment="1" applyProtection="1">
      <alignment horizontal="center" vertical="center"/>
      <protection locked="0"/>
    </xf>
    <xf numFmtId="0" fontId="101" fillId="0" borderId="151" xfId="5" applyFont="1" applyBorder="1">
      <alignment vertical="center"/>
    </xf>
    <xf numFmtId="0" fontId="101" fillId="0" borderId="151" xfId="5" applyFont="1" applyBorder="1" applyAlignment="1">
      <alignment horizontal="right" vertical="center"/>
    </xf>
    <xf numFmtId="0" fontId="101" fillId="0" borderId="152" xfId="5" applyFont="1" applyBorder="1">
      <alignment vertical="center"/>
    </xf>
    <xf numFmtId="38" fontId="101" fillId="0" borderId="148" xfId="6" applyFont="1" applyFill="1" applyBorder="1">
      <alignment vertical="center"/>
    </xf>
    <xf numFmtId="0" fontId="101" fillId="0" borderId="143" xfId="5" applyFont="1" applyBorder="1" applyAlignment="1">
      <alignment horizontal="center" vertical="center"/>
    </xf>
    <xf numFmtId="0" fontId="101" fillId="27" borderId="143" xfId="5" applyFont="1" applyFill="1" applyBorder="1" applyAlignment="1">
      <alignment horizontal="right" vertical="center"/>
    </xf>
    <xf numFmtId="0" fontId="101" fillId="27" borderId="148" xfId="5" applyFont="1" applyFill="1" applyBorder="1">
      <alignment vertical="center"/>
    </xf>
    <xf numFmtId="0" fontId="101" fillId="27" borderId="143" xfId="5" applyFont="1" applyFill="1" applyBorder="1">
      <alignment vertical="center"/>
    </xf>
    <xf numFmtId="0" fontId="101" fillId="27" borderId="151" xfId="5" applyFont="1" applyFill="1" applyBorder="1" applyAlignment="1">
      <alignment horizontal="right" vertical="center"/>
    </xf>
    <xf numFmtId="38" fontId="101" fillId="0" borderId="146" xfId="6" applyFont="1" applyBorder="1">
      <alignment vertical="center"/>
    </xf>
    <xf numFmtId="38" fontId="57" fillId="10" borderId="143" xfId="6" applyFont="1" applyFill="1" applyBorder="1">
      <alignment vertical="center"/>
    </xf>
    <xf numFmtId="0" fontId="57" fillId="10" borderId="143" xfId="5" applyFont="1" applyFill="1" applyBorder="1">
      <alignment vertical="center"/>
    </xf>
    <xf numFmtId="0" fontId="101" fillId="32" borderId="143" xfId="5" applyFont="1" applyFill="1" applyBorder="1">
      <alignment vertical="center"/>
    </xf>
    <xf numFmtId="0" fontId="101" fillId="32" borderId="145" xfId="5" applyFont="1" applyFill="1" applyBorder="1">
      <alignment vertical="center"/>
    </xf>
    <xf numFmtId="0" fontId="101" fillId="32" borderId="147" xfId="5" applyFont="1" applyFill="1" applyBorder="1">
      <alignment vertical="center"/>
    </xf>
    <xf numFmtId="0" fontId="101" fillId="0" borderId="146" xfId="5" applyFont="1" applyBorder="1" applyAlignment="1">
      <alignment horizontal="right" vertical="center"/>
    </xf>
    <xf numFmtId="0" fontId="101" fillId="0" borderId="148" xfId="5" applyFont="1" applyBorder="1" applyAlignment="1">
      <alignment horizontal="right" vertical="center"/>
    </xf>
    <xf numFmtId="0" fontId="101" fillId="0" borderId="146" xfId="5" applyFont="1" applyBorder="1" applyAlignment="1">
      <alignment horizontal="center" vertical="center"/>
    </xf>
    <xf numFmtId="0" fontId="101" fillId="32" borderId="151" xfId="5" applyFont="1" applyFill="1" applyBorder="1" applyAlignment="1">
      <alignment horizontal="right" vertical="center"/>
    </xf>
    <xf numFmtId="38" fontId="101" fillId="32" borderId="143" xfId="5" applyNumberFormat="1" applyFont="1" applyFill="1" applyBorder="1">
      <alignment vertical="center"/>
    </xf>
    <xf numFmtId="38" fontId="102" fillId="0" borderId="162" xfId="5" applyNumberFormat="1" applyFont="1" applyBorder="1">
      <alignment vertical="center"/>
    </xf>
    <xf numFmtId="0" fontId="57" fillId="0" borderId="162" xfId="5" applyFont="1" applyBorder="1">
      <alignment vertical="center"/>
    </xf>
    <xf numFmtId="0" fontId="101" fillId="0" borderId="162" xfId="5" applyFont="1" applyBorder="1">
      <alignment vertical="center"/>
    </xf>
    <xf numFmtId="192" fontId="61" fillId="0" borderId="2" xfId="0" applyNumberFormat="1" applyFont="1" applyBorder="1" applyAlignment="1">
      <alignment horizontal="center" vertical="center" wrapText="1"/>
    </xf>
    <xf numFmtId="192" fontId="87" fillId="0" borderId="2" xfId="1" applyNumberFormat="1" applyFont="1" applyBorder="1">
      <alignment vertical="center"/>
    </xf>
    <xf numFmtId="192" fontId="87" fillId="0" borderId="10" xfId="1" applyNumberFormat="1" applyFont="1" applyBorder="1">
      <alignment vertical="center"/>
    </xf>
    <xf numFmtId="192" fontId="61" fillId="0" borderId="11" xfId="1" applyNumberFormat="1" applyFont="1" applyBorder="1">
      <alignment vertical="center"/>
    </xf>
    <xf numFmtId="192" fontId="54" fillId="24" borderId="2" xfId="1" applyNumberFormat="1" applyFont="1" applyFill="1" applyBorder="1">
      <alignment vertical="center"/>
    </xf>
    <xf numFmtId="192" fontId="54" fillId="11" borderId="2" xfId="1" applyNumberFormat="1" applyFont="1" applyFill="1" applyBorder="1">
      <alignment vertical="center"/>
    </xf>
    <xf numFmtId="192" fontId="47" fillId="25" borderId="2" xfId="1" applyNumberFormat="1" applyFont="1" applyFill="1" applyBorder="1">
      <alignment vertical="center"/>
    </xf>
    <xf numFmtId="192" fontId="47" fillId="26" borderId="2" xfId="1" applyNumberFormat="1" applyFont="1" applyFill="1" applyBorder="1">
      <alignment vertical="center"/>
    </xf>
    <xf numFmtId="192" fontId="54" fillId="28" borderId="3" xfId="1" applyNumberFormat="1" applyFont="1" applyFill="1" applyBorder="1">
      <alignment vertical="center"/>
    </xf>
    <xf numFmtId="192" fontId="47" fillId="11" borderId="2" xfId="1" applyNumberFormat="1" applyFont="1" applyFill="1" applyBorder="1">
      <alignment vertical="center"/>
    </xf>
    <xf numFmtId="192" fontId="47" fillId="28" borderId="3" xfId="1" applyNumberFormat="1" applyFont="1" applyFill="1" applyBorder="1">
      <alignment vertical="center"/>
    </xf>
    <xf numFmtId="192" fontId="47" fillId="24" borderId="2" xfId="1" applyNumberFormat="1" applyFont="1" applyFill="1" applyBorder="1">
      <alignment vertical="center"/>
    </xf>
    <xf numFmtId="192" fontId="54" fillId="26" borderId="2" xfId="1" applyNumberFormat="1" applyFont="1" applyFill="1" applyBorder="1">
      <alignment vertical="center"/>
    </xf>
    <xf numFmtId="192" fontId="54" fillId="25" borderId="2" xfId="1" applyNumberFormat="1" applyFont="1" applyFill="1" applyBorder="1">
      <alignment vertical="center"/>
    </xf>
    <xf numFmtId="192" fontId="15" fillId="24" borderId="2" xfId="1" applyNumberFormat="1" applyFont="1" applyFill="1" applyBorder="1">
      <alignment vertical="center"/>
    </xf>
    <xf numFmtId="192" fontId="15" fillId="11" borderId="2" xfId="1" applyNumberFormat="1" applyFont="1" applyFill="1" applyBorder="1">
      <alignment vertical="center"/>
    </xf>
    <xf numFmtId="192" fontId="15" fillId="28" borderId="3" xfId="1" applyNumberFormat="1" applyFont="1" applyFill="1" applyBorder="1">
      <alignment vertical="center"/>
    </xf>
    <xf numFmtId="192" fontId="15" fillId="26" borderId="2" xfId="1" applyNumberFormat="1" applyFont="1" applyFill="1" applyBorder="1">
      <alignment vertical="center"/>
    </xf>
    <xf numFmtId="192" fontId="15" fillId="11" borderId="12" xfId="1" applyNumberFormat="1" applyFont="1" applyFill="1" applyBorder="1">
      <alignment vertical="center"/>
    </xf>
    <xf numFmtId="192" fontId="54" fillId="25" borderId="12" xfId="1" applyNumberFormat="1" applyFont="1" applyFill="1" applyBorder="1">
      <alignment vertical="center"/>
    </xf>
    <xf numFmtId="192" fontId="15" fillId="26" borderId="12" xfId="1" applyNumberFormat="1" applyFont="1" applyFill="1" applyBorder="1">
      <alignment vertical="center"/>
    </xf>
    <xf numFmtId="192" fontId="15" fillId="28" borderId="13" xfId="1" applyNumberFormat="1" applyFont="1" applyFill="1" applyBorder="1">
      <alignment vertical="center"/>
    </xf>
    <xf numFmtId="192" fontId="47" fillId="25" borderId="12" xfId="1" applyNumberFormat="1" applyFont="1" applyFill="1" applyBorder="1">
      <alignment vertical="center"/>
    </xf>
    <xf numFmtId="192" fontId="61" fillId="24" borderId="0" xfId="1" applyNumberFormat="1" applyFont="1" applyFill="1">
      <alignment vertical="center"/>
    </xf>
    <xf numFmtId="192" fontId="61" fillId="11" borderId="0" xfId="1" applyNumberFormat="1" applyFont="1" applyFill="1">
      <alignment vertical="center"/>
    </xf>
    <xf numFmtId="192" fontId="61" fillId="25" borderId="0" xfId="1" applyNumberFormat="1" applyFont="1" applyFill="1">
      <alignment vertical="center"/>
    </xf>
    <xf numFmtId="192" fontId="61" fillId="26" borderId="0" xfId="1" applyNumberFormat="1" applyFont="1" applyFill="1">
      <alignment vertical="center"/>
    </xf>
    <xf numFmtId="192" fontId="61" fillId="28" borderId="0" xfId="1" applyNumberFormat="1" applyFont="1" applyFill="1">
      <alignment vertical="center"/>
    </xf>
    <xf numFmtId="14" fontId="71" fillId="10" borderId="0" xfId="0" applyNumberFormat="1" applyFont="1" applyFill="1" applyAlignment="1">
      <alignment horizontal="left" vertical="center" shrinkToFit="1"/>
    </xf>
    <xf numFmtId="14" fontId="71" fillId="10" borderId="166" xfId="0" applyNumberFormat="1" applyFont="1" applyFill="1" applyBorder="1" applyAlignment="1">
      <alignment horizontal="center" vertical="center" shrinkToFit="1"/>
    </xf>
    <xf numFmtId="0" fontId="74" fillId="10" borderId="166" xfId="0" applyFont="1" applyFill="1" applyBorder="1">
      <alignment vertical="center"/>
    </xf>
    <xf numFmtId="0" fontId="74" fillId="10" borderId="120" xfId="0" applyFont="1" applyFill="1" applyBorder="1">
      <alignment vertical="center"/>
    </xf>
    <xf numFmtId="0" fontId="76" fillId="10" borderId="0" xfId="2" applyFont="1" applyFill="1" applyBorder="1" applyAlignment="1">
      <alignment horizontal="left" vertical="center"/>
    </xf>
    <xf numFmtId="0" fontId="75" fillId="30" borderId="0" xfId="0" applyFont="1" applyFill="1" applyAlignment="1">
      <alignment horizontal="center" vertical="center"/>
    </xf>
    <xf numFmtId="0" fontId="75" fillId="30" borderId="0" xfId="2" applyFont="1" applyFill="1" applyBorder="1" applyAlignment="1">
      <alignment horizontal="center" vertical="center"/>
    </xf>
    <xf numFmtId="0" fontId="77" fillId="10" borderId="5" xfId="0" applyFont="1" applyFill="1" applyBorder="1" applyAlignment="1">
      <alignment horizontal="left" vertical="center"/>
    </xf>
    <xf numFmtId="14" fontId="82" fillId="10" borderId="0" xfId="0" applyNumberFormat="1" applyFont="1" applyFill="1" applyAlignment="1">
      <alignment horizontal="right" vertical="center"/>
    </xf>
    <xf numFmtId="0" fontId="74" fillId="10" borderId="118" xfId="0" applyFont="1" applyFill="1" applyBorder="1" applyAlignment="1">
      <alignment horizontal="left" vertical="top" wrapText="1"/>
    </xf>
    <xf numFmtId="0" fontId="74" fillId="10" borderId="0" xfId="0" applyFont="1" applyFill="1" applyAlignment="1">
      <alignment horizontal="left" vertical="top" wrapText="1"/>
    </xf>
    <xf numFmtId="0" fontId="74" fillId="10" borderId="121" xfId="0" applyFont="1" applyFill="1" applyBorder="1" applyAlignment="1">
      <alignment horizontal="left" vertical="top" wrapText="1"/>
    </xf>
    <xf numFmtId="0" fontId="74" fillId="10" borderId="122" xfId="0" applyFont="1" applyFill="1" applyBorder="1" applyAlignment="1">
      <alignment horizontal="left" vertical="top" wrapText="1"/>
    </xf>
    <xf numFmtId="0" fontId="74" fillId="10" borderId="116" xfId="0" applyFont="1" applyFill="1" applyBorder="1" applyAlignment="1">
      <alignment horizontal="left" vertical="top" wrapText="1"/>
    </xf>
    <xf numFmtId="0" fontId="74" fillId="10" borderId="123" xfId="0" applyFont="1" applyFill="1" applyBorder="1" applyAlignment="1">
      <alignment horizontal="left" vertical="top" wrapText="1"/>
    </xf>
    <xf numFmtId="0" fontId="78" fillId="30" borderId="0" xfId="0" applyFont="1" applyFill="1" applyAlignment="1">
      <alignment horizontal="center" vertical="center"/>
    </xf>
    <xf numFmtId="0" fontId="81" fillId="10" borderId="0" xfId="2" applyFont="1" applyFill="1" applyAlignment="1">
      <alignment horizontal="center" vertical="center"/>
    </xf>
    <xf numFmtId="0" fontId="74" fillId="10" borderId="0" xfId="0" applyFont="1" applyFill="1" applyAlignment="1">
      <alignment horizontal="center" vertical="center"/>
    </xf>
    <xf numFmtId="0" fontId="27" fillId="5" borderId="0" xfId="2" applyFill="1" applyAlignment="1" applyProtection="1">
      <alignment horizontal="left" vertical="center"/>
      <protection hidden="1"/>
    </xf>
    <xf numFmtId="0" fontId="28" fillId="4" borderId="0" xfId="0" applyFont="1" applyFill="1" applyAlignment="1" applyProtection="1">
      <alignment horizontal="center" vertical="center"/>
      <protection locked="0" hidden="1"/>
    </xf>
    <xf numFmtId="179" fontId="28" fillId="7" borderId="89" xfId="1" applyNumberFormat="1" applyFont="1" applyFill="1" applyBorder="1" applyAlignment="1" applyProtection="1">
      <alignment horizontal="center" vertical="center"/>
      <protection locked="0" hidden="1"/>
    </xf>
    <xf numFmtId="0" fontId="28" fillId="7" borderId="111" xfId="0" applyFont="1" applyFill="1" applyBorder="1" applyAlignment="1" applyProtection="1">
      <alignment horizontal="center" vertical="center"/>
      <protection locked="0" hidden="1"/>
    </xf>
    <xf numFmtId="0" fontId="28" fillId="7" borderId="94" xfId="0" applyFont="1" applyFill="1" applyBorder="1" applyAlignment="1" applyProtection="1">
      <alignment horizontal="center" vertical="center"/>
      <protection locked="0" hidden="1"/>
    </xf>
    <xf numFmtId="0" fontId="28" fillId="4" borderId="55" xfId="0" applyFont="1" applyFill="1" applyBorder="1" applyAlignment="1" applyProtection="1">
      <alignment horizontal="left" vertical="center"/>
      <protection hidden="1"/>
    </xf>
    <xf numFmtId="0" fontId="31" fillId="5" borderId="3" xfId="0" applyFont="1" applyFill="1" applyBorder="1" applyAlignment="1" applyProtection="1">
      <alignment horizontal="center" vertical="center"/>
      <protection hidden="1"/>
    </xf>
    <xf numFmtId="0" fontId="31" fillId="5" borderId="12" xfId="0" applyFont="1" applyFill="1" applyBorder="1" applyAlignment="1" applyProtection="1">
      <alignment horizontal="center" vertical="center"/>
      <protection hidden="1"/>
    </xf>
    <xf numFmtId="0" fontId="54" fillId="5" borderId="0" xfId="0" applyFont="1" applyFill="1" applyAlignment="1" applyProtection="1">
      <alignment horizontal="left" vertical="center"/>
      <protection hidden="1"/>
    </xf>
    <xf numFmtId="0" fontId="28" fillId="5" borderId="0" xfId="0" applyFont="1" applyFill="1" applyAlignment="1" applyProtection="1">
      <alignment horizontal="center" vertical="center"/>
      <protection hidden="1"/>
    </xf>
    <xf numFmtId="179" fontId="28" fillId="6" borderId="51" xfId="1" applyNumberFormat="1" applyFont="1" applyFill="1" applyBorder="1" applyAlignment="1" applyProtection="1">
      <alignment horizontal="center" vertical="center"/>
      <protection locked="0" hidden="1"/>
    </xf>
    <xf numFmtId="0" fontId="62" fillId="5" borderId="11" xfId="2" applyFont="1" applyFill="1" applyBorder="1" applyAlignment="1" applyProtection="1">
      <alignment horizontal="center" vertical="center"/>
      <protection hidden="1"/>
    </xf>
    <xf numFmtId="0" fontId="23" fillId="5" borderId="0" xfId="0" applyFont="1" applyFill="1" applyAlignment="1" applyProtection="1">
      <alignment horizontal="left" vertical="top" wrapText="1"/>
      <protection hidden="1"/>
    </xf>
    <xf numFmtId="0" fontId="31" fillId="5" borderId="10" xfId="0" applyFont="1" applyFill="1" applyBorder="1" applyAlignment="1" applyProtection="1">
      <alignment horizontal="center" vertical="center"/>
      <protection hidden="1"/>
    </xf>
    <xf numFmtId="0" fontId="31" fillId="5" borderId="11" xfId="0" applyFont="1" applyFill="1" applyBorder="1" applyAlignment="1" applyProtection="1">
      <alignment horizontal="center" vertical="center"/>
      <protection hidden="1"/>
    </xf>
    <xf numFmtId="0" fontId="28" fillId="5" borderId="3" xfId="0" applyFont="1" applyFill="1" applyBorder="1" applyAlignment="1" applyProtection="1">
      <alignment horizontal="left" vertical="center" shrinkToFit="1"/>
      <protection hidden="1"/>
    </xf>
    <xf numFmtId="0" fontId="28" fillId="5" borderId="13" xfId="0" applyFont="1" applyFill="1" applyBorder="1" applyAlignment="1" applyProtection="1">
      <alignment horizontal="left" vertical="center" shrinkToFit="1"/>
      <protection hidden="1"/>
    </xf>
    <xf numFmtId="0" fontId="28" fillId="5" borderId="12" xfId="0" applyFont="1" applyFill="1" applyBorder="1" applyAlignment="1" applyProtection="1">
      <alignment horizontal="left" vertical="center" shrinkToFit="1"/>
      <protection hidden="1"/>
    </xf>
    <xf numFmtId="0" fontId="28" fillId="7" borderId="89" xfId="0" applyFont="1" applyFill="1" applyBorder="1" applyAlignment="1" applyProtection="1">
      <alignment horizontal="center" vertical="center"/>
      <protection locked="0" hidden="1"/>
    </xf>
    <xf numFmtId="0" fontId="28" fillId="7" borderId="51" xfId="0" applyFont="1" applyFill="1" applyBorder="1" applyAlignment="1" applyProtection="1">
      <alignment horizontal="left" vertical="center"/>
      <protection locked="0"/>
    </xf>
    <xf numFmtId="0" fontId="28" fillId="7" borderId="89" xfId="0" applyFont="1" applyFill="1" applyBorder="1" applyAlignment="1" applyProtection="1">
      <alignment horizontal="left" vertical="center"/>
      <protection locked="0"/>
    </xf>
    <xf numFmtId="0" fontId="28" fillId="4" borderId="0" xfId="0" applyFont="1" applyFill="1" applyAlignment="1" applyProtection="1">
      <alignment horizontal="center" vertical="center"/>
      <protection hidden="1"/>
    </xf>
    <xf numFmtId="0" fontId="28" fillId="4" borderId="0" xfId="0" applyFont="1" applyFill="1" applyAlignment="1" applyProtection="1">
      <alignment horizontal="left" vertical="center"/>
      <protection hidden="1"/>
    </xf>
    <xf numFmtId="14" fontId="28" fillId="7" borderId="91" xfId="0" applyNumberFormat="1" applyFont="1" applyFill="1" applyBorder="1" applyAlignment="1" applyProtection="1">
      <alignment horizontal="center" vertical="center"/>
      <protection locked="0" hidden="1"/>
    </xf>
    <xf numFmtId="14" fontId="28" fillId="7" borderId="94" xfId="0" applyNumberFormat="1" applyFont="1" applyFill="1" applyBorder="1" applyAlignment="1" applyProtection="1">
      <alignment horizontal="center" vertical="center"/>
      <protection locked="0" hidden="1"/>
    </xf>
    <xf numFmtId="14" fontId="28" fillId="7" borderId="95" xfId="0" applyNumberFormat="1" applyFont="1" applyFill="1" applyBorder="1" applyAlignment="1" applyProtection="1">
      <alignment horizontal="center" vertical="center"/>
      <protection locked="0" hidden="1"/>
    </xf>
    <xf numFmtId="14" fontId="28" fillId="7" borderId="96" xfId="0" applyNumberFormat="1" applyFont="1" applyFill="1" applyBorder="1" applyAlignment="1" applyProtection="1">
      <alignment horizontal="center" vertical="center"/>
      <protection locked="0" hidden="1"/>
    </xf>
    <xf numFmtId="14" fontId="29" fillId="6" borderId="97" xfId="0" applyNumberFormat="1" applyFont="1" applyFill="1" applyBorder="1" applyAlignment="1" applyProtection="1">
      <alignment horizontal="center" vertical="center"/>
      <protection locked="0" hidden="1"/>
    </xf>
    <xf numFmtId="14" fontId="29" fillId="6" borderId="98" xfId="0" applyNumberFormat="1" applyFont="1" applyFill="1" applyBorder="1" applyAlignment="1" applyProtection="1">
      <alignment horizontal="center" vertical="center"/>
      <protection locked="0" hidden="1"/>
    </xf>
    <xf numFmtId="0" fontId="65" fillId="4" borderId="0" xfId="2" applyFont="1" applyFill="1" applyAlignment="1" applyProtection="1">
      <alignment horizontal="left" vertical="center"/>
      <protection hidden="1"/>
    </xf>
    <xf numFmtId="0" fontId="65" fillId="4" borderId="20" xfId="2" applyFont="1" applyFill="1" applyBorder="1" applyAlignment="1" applyProtection="1">
      <alignment horizontal="left" vertical="center"/>
      <protection hidden="1"/>
    </xf>
    <xf numFmtId="180" fontId="28" fillId="4" borderId="0" xfId="0" applyNumberFormat="1" applyFont="1" applyFill="1" applyAlignment="1" applyProtection="1">
      <alignment horizontal="center" vertical="center"/>
      <protection locked="0" hidden="1"/>
    </xf>
    <xf numFmtId="0" fontId="67" fillId="29" borderId="0" xfId="0" applyFont="1" applyFill="1" applyAlignment="1" applyProtection="1">
      <alignment horizontal="center" vertical="center" wrapText="1"/>
      <protection hidden="1"/>
    </xf>
    <xf numFmtId="0" fontId="67" fillId="29" borderId="0" xfId="0" applyFont="1" applyFill="1" applyAlignment="1" applyProtection="1">
      <alignment horizontal="center" vertical="center"/>
      <protection hidden="1"/>
    </xf>
    <xf numFmtId="0" fontId="31" fillId="5" borderId="2" xfId="0" applyFont="1" applyFill="1" applyBorder="1" applyAlignment="1" applyProtection="1">
      <alignment horizontal="center" vertical="center"/>
      <protection hidden="1"/>
    </xf>
    <xf numFmtId="0" fontId="28" fillId="4" borderId="113" xfId="0" applyFont="1" applyFill="1" applyBorder="1" applyAlignment="1" applyProtection="1">
      <alignment horizontal="left" vertical="center"/>
      <protection hidden="1"/>
    </xf>
    <xf numFmtId="0" fontId="66" fillId="8" borderId="82" xfId="2" applyFont="1" applyFill="1" applyBorder="1" applyAlignment="1">
      <alignment horizontal="center" vertical="center"/>
    </xf>
    <xf numFmtId="0" fontId="66" fillId="8" borderId="65" xfId="2" applyFont="1" applyFill="1" applyBorder="1" applyAlignment="1">
      <alignment horizontal="center" vertical="center"/>
    </xf>
    <xf numFmtId="0" fontId="66" fillId="8" borderId="83" xfId="2" applyFont="1" applyFill="1" applyBorder="1" applyAlignment="1">
      <alignment horizontal="center" vertical="center"/>
    </xf>
    <xf numFmtId="0" fontId="66" fillId="8" borderId="84" xfId="2" applyFont="1" applyFill="1" applyBorder="1" applyAlignment="1">
      <alignment horizontal="center" vertical="center"/>
    </xf>
    <xf numFmtId="0" fontId="66" fillId="8" borderId="0" xfId="2" applyFont="1" applyFill="1" applyBorder="1" applyAlignment="1">
      <alignment horizontal="center" vertical="center"/>
    </xf>
    <xf numFmtId="0" fontId="66" fillId="8" borderId="85" xfId="2" applyFont="1" applyFill="1" applyBorder="1" applyAlignment="1">
      <alignment horizontal="center" vertical="center"/>
    </xf>
    <xf numFmtId="0" fontId="66" fillId="8" borderId="86" xfId="2" applyFont="1" applyFill="1" applyBorder="1" applyAlignment="1">
      <alignment horizontal="center" vertical="center"/>
    </xf>
    <xf numFmtId="0" fontId="66" fillId="8" borderId="87" xfId="2" applyFont="1" applyFill="1" applyBorder="1" applyAlignment="1">
      <alignment horizontal="center" vertical="center"/>
    </xf>
    <xf numFmtId="0" fontId="66" fillId="8" borderId="88" xfId="2" applyFont="1" applyFill="1" applyBorder="1" applyAlignment="1">
      <alignment horizontal="center" vertical="center"/>
    </xf>
    <xf numFmtId="0" fontId="28" fillId="7" borderId="90" xfId="0" applyFont="1" applyFill="1" applyBorder="1" applyAlignment="1" applyProtection="1">
      <alignment horizontal="center" vertical="center"/>
      <protection locked="0" hidden="1"/>
    </xf>
    <xf numFmtId="0" fontId="28" fillId="4" borderId="53" xfId="0" applyFont="1" applyFill="1" applyBorder="1" applyAlignment="1" applyProtection="1">
      <alignment horizontal="left" vertical="center"/>
      <protection hidden="1"/>
    </xf>
    <xf numFmtId="0" fontId="28" fillId="7" borderId="91" xfId="0" applyFont="1" applyFill="1" applyBorder="1" applyAlignment="1" applyProtection="1">
      <alignment horizontal="center" vertical="center"/>
      <protection locked="0" hidden="1"/>
    </xf>
    <xf numFmtId="0" fontId="28" fillId="6" borderId="92" xfId="0" applyFont="1" applyFill="1" applyBorder="1" applyAlignment="1" applyProtection="1">
      <alignment horizontal="center" vertical="center"/>
      <protection locked="0" hidden="1"/>
    </xf>
    <xf numFmtId="0" fontId="28" fillId="6" borderId="93" xfId="0" applyFont="1" applyFill="1" applyBorder="1" applyAlignment="1" applyProtection="1">
      <alignment horizontal="center" vertical="center"/>
      <protection locked="0" hidden="1"/>
    </xf>
    <xf numFmtId="179" fontId="28" fillId="4" borderId="0" xfId="0" applyNumberFormat="1" applyFont="1" applyFill="1" applyAlignment="1" applyProtection="1">
      <alignment horizontal="center" vertical="center"/>
      <protection hidden="1"/>
    </xf>
    <xf numFmtId="0" fontId="28" fillId="7" borderId="51" xfId="0" applyFont="1" applyFill="1" applyBorder="1" applyAlignment="1" applyProtection="1">
      <alignment horizontal="center" vertical="center"/>
      <protection locked="0" hidden="1"/>
    </xf>
    <xf numFmtId="0" fontId="28" fillId="4" borderId="53" xfId="0" applyFont="1" applyFill="1" applyBorder="1" applyAlignment="1" applyProtection="1">
      <alignment horizontal="center" vertical="center"/>
      <protection hidden="1"/>
    </xf>
    <xf numFmtId="0" fontId="28" fillId="7" borderId="89" xfId="0" applyFont="1" applyFill="1" applyBorder="1" applyAlignment="1" applyProtection="1">
      <alignment horizontal="center" vertical="center" shrinkToFit="1"/>
      <protection locked="0" hidden="1"/>
    </xf>
    <xf numFmtId="0" fontId="29" fillId="6" borderId="54" xfId="0" applyFont="1" applyFill="1" applyBorder="1" applyAlignment="1" applyProtection="1">
      <alignment horizontal="center" vertical="center"/>
      <protection locked="0" hidden="1"/>
    </xf>
    <xf numFmtId="185" fontId="28" fillId="4" borderId="3" xfId="0" applyNumberFormat="1" applyFont="1" applyFill="1" applyBorder="1" applyAlignment="1" applyProtection="1">
      <alignment horizontal="center" vertical="center"/>
      <protection hidden="1"/>
    </xf>
    <xf numFmtId="185" fontId="28" fillId="4" borderId="12" xfId="0" applyNumberFormat="1" applyFont="1" applyFill="1" applyBorder="1" applyAlignment="1" applyProtection="1">
      <alignment horizontal="center" vertical="center"/>
      <protection hidden="1"/>
    </xf>
    <xf numFmtId="0" fontId="12" fillId="5" borderId="35" xfId="0" applyFont="1" applyFill="1" applyBorder="1" applyAlignment="1" applyProtection="1">
      <alignment horizontal="center" vertical="center"/>
      <protection hidden="1"/>
    </xf>
    <xf numFmtId="0" fontId="47" fillId="5" borderId="99" xfId="0" applyFont="1" applyFill="1" applyBorder="1" applyAlignment="1" applyProtection="1">
      <alignment horizontal="left" vertical="top" wrapText="1"/>
      <protection hidden="1"/>
    </xf>
    <xf numFmtId="0" fontId="47" fillId="5" borderId="36" xfId="0" applyFont="1" applyFill="1" applyBorder="1" applyAlignment="1" applyProtection="1">
      <alignment horizontal="left" vertical="top" wrapText="1"/>
      <protection hidden="1"/>
    </xf>
    <xf numFmtId="0" fontId="47" fillId="5" borderId="100" xfId="0" applyFont="1" applyFill="1" applyBorder="1" applyAlignment="1" applyProtection="1">
      <alignment horizontal="left" vertical="top" wrapText="1"/>
      <protection hidden="1"/>
    </xf>
    <xf numFmtId="0" fontId="47" fillId="5" borderId="101" xfId="0" applyFont="1" applyFill="1" applyBorder="1" applyAlignment="1" applyProtection="1">
      <alignment horizontal="left" vertical="top" wrapText="1"/>
      <protection hidden="1"/>
    </xf>
    <xf numFmtId="0" fontId="47" fillId="5" borderId="0" xfId="0" applyFont="1" applyFill="1" applyAlignment="1" applyProtection="1">
      <alignment horizontal="left" vertical="top" wrapText="1"/>
      <protection hidden="1"/>
    </xf>
    <xf numFmtId="0" fontId="47" fillId="5" borderId="102" xfId="0" applyFont="1" applyFill="1" applyBorder="1" applyAlignment="1" applyProtection="1">
      <alignment horizontal="left" vertical="top" wrapText="1"/>
      <protection hidden="1"/>
    </xf>
    <xf numFmtId="0" fontId="47" fillId="5" borderId="103" xfId="0" applyFont="1" applyFill="1" applyBorder="1" applyAlignment="1" applyProtection="1">
      <alignment horizontal="left" vertical="top" wrapText="1"/>
      <protection hidden="1"/>
    </xf>
    <xf numFmtId="0" fontId="47" fillId="5" borderId="104" xfId="0" applyFont="1" applyFill="1" applyBorder="1" applyAlignment="1" applyProtection="1">
      <alignment horizontal="left" vertical="top" wrapText="1"/>
      <protection hidden="1"/>
    </xf>
    <xf numFmtId="0" fontId="47" fillId="5" borderId="105" xfId="0" applyFont="1" applyFill="1" applyBorder="1" applyAlignment="1" applyProtection="1">
      <alignment horizontal="left" vertical="top" wrapText="1"/>
      <protection hidden="1"/>
    </xf>
    <xf numFmtId="0" fontId="29" fillId="6" borderId="106" xfId="0" applyFont="1" applyFill="1" applyBorder="1" applyAlignment="1" applyProtection="1">
      <alignment horizontal="center" vertical="center" shrinkToFit="1"/>
      <protection locked="0" hidden="1"/>
    </xf>
    <xf numFmtId="0" fontId="29" fillId="6" borderId="54" xfId="0" applyFont="1" applyFill="1" applyBorder="1" applyAlignment="1" applyProtection="1">
      <alignment horizontal="center" vertical="center" shrinkToFit="1"/>
      <protection locked="0" hidden="1"/>
    </xf>
    <xf numFmtId="177" fontId="28" fillId="7" borderId="89" xfId="0" applyNumberFormat="1" applyFont="1" applyFill="1" applyBorder="1" applyAlignment="1" applyProtection="1">
      <alignment horizontal="center" vertical="center"/>
      <protection locked="0" hidden="1"/>
    </xf>
    <xf numFmtId="0" fontId="11" fillId="7" borderId="89" xfId="0" applyFont="1" applyFill="1" applyBorder="1" applyAlignment="1" applyProtection="1">
      <alignment horizontal="left" vertical="center" shrinkToFit="1"/>
      <protection locked="0" hidden="1"/>
    </xf>
    <xf numFmtId="0" fontId="11" fillId="7" borderId="51" xfId="0" applyFont="1" applyFill="1" applyBorder="1" applyAlignment="1" applyProtection="1">
      <alignment horizontal="left" vertical="center" shrinkToFit="1"/>
      <protection locked="0" hidden="1"/>
    </xf>
    <xf numFmtId="0" fontId="11" fillId="4" borderId="0" xfId="0" applyFont="1" applyFill="1" applyAlignment="1" applyProtection="1">
      <alignment horizontal="left" vertical="center" shrinkToFit="1"/>
      <protection locked="0" hidden="1"/>
    </xf>
    <xf numFmtId="0" fontId="11" fillId="4" borderId="0" xfId="0" applyFont="1" applyFill="1" applyAlignment="1" applyProtection="1">
      <alignment horizontal="left" vertical="center"/>
      <protection hidden="1"/>
    </xf>
    <xf numFmtId="185" fontId="28" fillId="7" borderId="2" xfId="0" applyNumberFormat="1" applyFont="1" applyFill="1" applyBorder="1" applyAlignment="1" applyProtection="1">
      <alignment horizontal="center" vertical="center"/>
      <protection locked="0" hidden="1"/>
    </xf>
    <xf numFmtId="0" fontId="31" fillId="4" borderId="0" xfId="0" applyFont="1" applyFill="1" applyAlignment="1" applyProtection="1">
      <alignment horizontal="right" vertical="center" shrinkToFit="1"/>
      <protection hidden="1"/>
    </xf>
    <xf numFmtId="0" fontId="31" fillId="4" borderId="20" xfId="0" applyFont="1" applyFill="1" applyBorder="1" applyAlignment="1" applyProtection="1">
      <alignment horizontal="right" vertical="center" shrinkToFit="1"/>
      <protection hidden="1"/>
    </xf>
    <xf numFmtId="14" fontId="29" fillId="6" borderId="54" xfId="0" applyNumberFormat="1" applyFont="1" applyFill="1" applyBorder="1" applyAlignment="1" applyProtection="1">
      <alignment horizontal="center" vertical="center"/>
      <protection locked="0" hidden="1"/>
    </xf>
    <xf numFmtId="0" fontId="47" fillId="4" borderId="107" xfId="0" applyFont="1" applyFill="1" applyBorder="1" applyAlignment="1" applyProtection="1">
      <alignment horizontal="distributed" vertical="center"/>
      <protection hidden="1"/>
    </xf>
    <xf numFmtId="0" fontId="65" fillId="4" borderId="0" xfId="2" applyFont="1" applyFill="1" applyAlignment="1" applyProtection="1">
      <alignment horizontal="center" vertical="center" wrapText="1"/>
      <protection hidden="1"/>
    </xf>
    <xf numFmtId="179" fontId="28" fillId="6" borderId="51" xfId="0" applyNumberFormat="1" applyFont="1" applyFill="1" applyBorder="1" applyAlignment="1" applyProtection="1">
      <alignment horizontal="center" vertical="center"/>
      <protection locked="0" hidden="1"/>
    </xf>
    <xf numFmtId="185" fontId="28" fillId="7" borderId="108" xfId="0" applyNumberFormat="1" applyFont="1" applyFill="1" applyBorder="1" applyAlignment="1" applyProtection="1">
      <alignment horizontal="center" vertical="center"/>
      <protection locked="0" hidden="1"/>
    </xf>
    <xf numFmtId="185" fontId="28" fillId="7" borderId="89" xfId="0" applyNumberFormat="1" applyFont="1" applyFill="1" applyBorder="1" applyAlignment="1" applyProtection="1">
      <alignment horizontal="center" vertical="center"/>
      <protection locked="0" hidden="1"/>
    </xf>
    <xf numFmtId="177" fontId="34" fillId="7" borderId="109" xfId="0" applyNumberFormat="1" applyFont="1" applyFill="1" applyBorder="1" applyAlignment="1" applyProtection="1">
      <alignment horizontal="right" vertical="center"/>
      <protection locked="0" hidden="1"/>
    </xf>
    <xf numFmtId="177" fontId="34" fillId="7" borderId="110" xfId="0" applyNumberFormat="1" applyFont="1" applyFill="1" applyBorder="1" applyAlignment="1" applyProtection="1">
      <alignment horizontal="right" vertical="center"/>
      <protection locked="0" hidden="1"/>
    </xf>
    <xf numFmtId="0" fontId="27" fillId="5" borderId="0" xfId="2" applyFill="1" applyBorder="1" applyAlignment="1" applyProtection="1">
      <alignment horizontal="left" vertical="center"/>
      <protection hidden="1"/>
    </xf>
    <xf numFmtId="0" fontId="28" fillId="5" borderId="0" xfId="0" applyFont="1" applyFill="1" applyAlignment="1" applyProtection="1">
      <alignment horizontal="left" vertical="center"/>
      <protection hidden="1"/>
    </xf>
    <xf numFmtId="185" fontId="46" fillId="4" borderId="114" xfId="0" applyNumberFormat="1" applyFont="1" applyFill="1" applyBorder="1" applyAlignment="1" applyProtection="1">
      <alignment horizontal="center" vertical="center"/>
      <protection hidden="1"/>
    </xf>
    <xf numFmtId="0" fontId="46" fillId="4" borderId="114" xfId="0" applyFont="1" applyFill="1" applyBorder="1" applyAlignment="1" applyProtection="1">
      <alignment horizontal="center" vertical="center"/>
      <protection hidden="1"/>
    </xf>
    <xf numFmtId="177" fontId="28" fillId="7" borderId="51" xfId="0" applyNumberFormat="1" applyFont="1" applyFill="1" applyBorder="1" applyAlignment="1" applyProtection="1">
      <alignment horizontal="center" vertical="center"/>
      <protection locked="0" hidden="1"/>
    </xf>
    <xf numFmtId="0" fontId="28" fillId="7" borderId="51" xfId="0" applyFont="1" applyFill="1" applyBorder="1" applyAlignment="1" applyProtection="1">
      <alignment horizontal="center" vertical="center" shrinkToFit="1"/>
      <protection locked="0" hidden="1"/>
    </xf>
    <xf numFmtId="14" fontId="28" fillId="7" borderId="51" xfId="0" applyNumberFormat="1" applyFont="1" applyFill="1" applyBorder="1" applyAlignment="1" applyProtection="1">
      <alignment horizontal="center" vertical="center" shrinkToFit="1"/>
      <protection locked="0" hidden="1"/>
    </xf>
    <xf numFmtId="185" fontId="28" fillId="7" borderId="51" xfId="0" applyNumberFormat="1" applyFont="1" applyFill="1" applyBorder="1" applyAlignment="1" applyProtection="1">
      <alignment horizontal="center" vertical="center"/>
      <protection locked="0" hidden="1"/>
    </xf>
    <xf numFmtId="0" fontId="28" fillId="6" borderId="51" xfId="0" applyFont="1" applyFill="1" applyBorder="1" applyAlignment="1" applyProtection="1">
      <alignment horizontal="center" vertical="center"/>
      <protection locked="0" hidden="1"/>
    </xf>
    <xf numFmtId="0" fontId="28" fillId="5" borderId="2" xfId="0" applyFont="1" applyFill="1" applyBorder="1" applyAlignment="1" applyProtection="1">
      <alignment horizontal="center" vertical="center"/>
      <protection hidden="1"/>
    </xf>
    <xf numFmtId="0" fontId="28" fillId="5" borderId="2" xfId="0" applyFont="1" applyFill="1" applyBorder="1" applyAlignment="1" applyProtection="1">
      <alignment horizontal="left" vertical="center"/>
      <protection hidden="1"/>
    </xf>
    <xf numFmtId="0" fontId="28" fillId="7" borderId="63" xfId="0" applyFont="1" applyFill="1" applyBorder="1" applyAlignment="1" applyProtection="1">
      <alignment horizontal="center" vertical="center"/>
      <protection locked="0" hidden="1"/>
    </xf>
    <xf numFmtId="0" fontId="28" fillId="5" borderId="37" xfId="0" applyFont="1" applyFill="1" applyBorder="1" applyAlignment="1" applyProtection="1">
      <alignment horizontal="right" vertical="center"/>
      <protection hidden="1"/>
    </xf>
    <xf numFmtId="0" fontId="28" fillId="7" borderId="2" xfId="0" applyFont="1" applyFill="1" applyBorder="1" applyAlignment="1" applyProtection="1">
      <alignment horizontal="center" vertical="center"/>
      <protection locked="0" hidden="1"/>
    </xf>
    <xf numFmtId="0" fontId="27" fillId="5" borderId="5" xfId="2" applyFill="1" applyBorder="1" applyAlignment="1" applyProtection="1">
      <alignment horizontal="right" vertical="center"/>
      <protection hidden="1"/>
    </xf>
    <xf numFmtId="0" fontId="28" fillId="5" borderId="37" xfId="0" applyFont="1" applyFill="1" applyBorder="1" applyAlignment="1" applyProtection="1">
      <alignment horizontal="left" vertical="center"/>
      <protection hidden="1"/>
    </xf>
    <xf numFmtId="0" fontId="28" fillId="5" borderId="22" xfId="0" applyFont="1" applyFill="1" applyBorder="1" applyAlignment="1" applyProtection="1">
      <alignment horizontal="center" vertical="center"/>
      <protection hidden="1"/>
    </xf>
    <xf numFmtId="0" fontId="28" fillId="5" borderId="2" xfId="0" applyFont="1" applyFill="1" applyBorder="1" applyAlignment="1" applyProtection="1">
      <alignment horizontal="right" vertical="center"/>
      <protection hidden="1"/>
    </xf>
    <xf numFmtId="0" fontId="34" fillId="7" borderId="51" xfId="0" applyFont="1" applyFill="1" applyBorder="1" applyAlignment="1" applyProtection="1">
      <alignment horizontal="center" vertical="center"/>
      <protection locked="0" hidden="1"/>
    </xf>
    <xf numFmtId="180" fontId="29" fillId="4" borderId="0" xfId="0" applyNumberFormat="1" applyFont="1" applyFill="1" applyAlignment="1" applyProtection="1">
      <alignment horizontal="center" vertical="center"/>
      <protection locked="0" hidden="1"/>
    </xf>
    <xf numFmtId="0" fontId="28" fillId="4" borderId="51" xfId="0" applyFont="1" applyFill="1" applyBorder="1" applyAlignment="1" applyProtection="1">
      <alignment horizontal="center" vertical="center"/>
      <protection hidden="1"/>
    </xf>
    <xf numFmtId="0" fontId="28" fillId="4" borderId="55" xfId="0" applyFont="1" applyFill="1" applyBorder="1" applyAlignment="1" applyProtection="1">
      <alignment horizontal="center" vertical="center"/>
      <protection hidden="1"/>
    </xf>
    <xf numFmtId="0" fontId="28" fillId="7" borderId="111" xfId="0" applyFont="1" applyFill="1" applyBorder="1" applyAlignment="1" applyProtection="1">
      <alignment horizontal="left" vertical="center"/>
      <protection locked="0" hidden="1"/>
    </xf>
    <xf numFmtId="0" fontId="28" fillId="7" borderId="91" xfId="0" applyFont="1" applyFill="1" applyBorder="1" applyAlignment="1" applyProtection="1">
      <alignment horizontal="left" vertical="center"/>
      <protection locked="0" hidden="1"/>
    </xf>
    <xf numFmtId="0" fontId="28" fillId="7" borderId="92" xfId="0" applyFont="1" applyFill="1" applyBorder="1" applyAlignment="1" applyProtection="1">
      <alignment horizontal="left" vertical="center"/>
      <protection locked="0" hidden="1"/>
    </xf>
    <xf numFmtId="0" fontId="28" fillId="7" borderId="90" xfId="0" applyFont="1" applyFill="1" applyBorder="1" applyAlignment="1" applyProtection="1">
      <alignment horizontal="left" vertical="center"/>
      <protection locked="0" hidden="1"/>
    </xf>
    <xf numFmtId="0" fontId="29" fillId="6" borderId="112" xfId="0" applyFont="1" applyFill="1" applyBorder="1" applyAlignment="1" applyProtection="1">
      <alignment horizontal="left" vertical="center"/>
      <protection locked="0" hidden="1"/>
    </xf>
    <xf numFmtId="0" fontId="29" fillId="6" borderId="97" xfId="0" applyFont="1" applyFill="1" applyBorder="1" applyAlignment="1" applyProtection="1">
      <alignment horizontal="left" vertical="center"/>
      <protection locked="0" hidden="1"/>
    </xf>
    <xf numFmtId="0" fontId="28" fillId="4" borderId="92" xfId="0" applyFont="1" applyFill="1" applyBorder="1" applyAlignment="1" applyProtection="1">
      <alignment horizontal="center" vertical="center"/>
      <protection hidden="1"/>
    </xf>
    <xf numFmtId="0" fontId="28" fillId="4" borderId="93" xfId="0" applyFont="1" applyFill="1" applyBorder="1" applyAlignment="1" applyProtection="1">
      <alignment horizontal="center" vertical="center"/>
      <protection hidden="1"/>
    </xf>
    <xf numFmtId="184" fontId="28" fillId="5" borderId="2" xfId="0" applyNumberFormat="1" applyFont="1" applyFill="1" applyBorder="1" applyAlignment="1" applyProtection="1">
      <alignment horizontal="right" vertical="center"/>
      <protection hidden="1"/>
    </xf>
    <xf numFmtId="0" fontId="28" fillId="5" borderId="37" xfId="0" applyFont="1" applyFill="1" applyBorder="1" applyAlignment="1" applyProtection="1">
      <alignment horizontal="center" vertical="center"/>
      <protection hidden="1"/>
    </xf>
    <xf numFmtId="0" fontId="28" fillId="5" borderId="19" xfId="0" applyFont="1" applyFill="1" applyBorder="1" applyAlignment="1" applyProtection="1">
      <alignment horizontal="center" vertical="center"/>
      <protection hidden="1"/>
    </xf>
    <xf numFmtId="0" fontId="28" fillId="5" borderId="4" xfId="0" applyFont="1" applyFill="1" applyBorder="1" applyAlignment="1" applyProtection="1">
      <alignment horizontal="center" vertical="center"/>
      <protection hidden="1"/>
    </xf>
    <xf numFmtId="0" fontId="28" fillId="5" borderId="14" xfId="0" applyFont="1" applyFill="1" applyBorder="1" applyAlignment="1" applyProtection="1">
      <alignment horizontal="center" vertical="center"/>
      <protection hidden="1"/>
    </xf>
    <xf numFmtId="0" fontId="28" fillId="5" borderId="21" xfId="0" applyFont="1" applyFill="1" applyBorder="1" applyAlignment="1" applyProtection="1">
      <alignment horizontal="center" vertical="center"/>
      <protection hidden="1"/>
    </xf>
    <xf numFmtId="0" fontId="31" fillId="5" borderId="101" xfId="0" applyFont="1" applyFill="1" applyBorder="1" applyAlignment="1" applyProtection="1">
      <alignment horizontal="left" vertical="top" wrapText="1"/>
      <protection hidden="1"/>
    </xf>
    <xf numFmtId="0" fontId="28" fillId="5" borderId="0" xfId="0" applyFont="1" applyFill="1" applyAlignment="1" applyProtection="1">
      <alignment horizontal="left" vertical="top" wrapText="1"/>
      <protection hidden="1"/>
    </xf>
    <xf numFmtId="0" fontId="28" fillId="5" borderId="102" xfId="0" applyFont="1" applyFill="1" applyBorder="1" applyAlignment="1" applyProtection="1">
      <alignment horizontal="left" vertical="top" wrapText="1"/>
      <protection hidden="1"/>
    </xf>
    <xf numFmtId="0" fontId="28" fillId="5" borderId="101" xfId="0" applyFont="1" applyFill="1" applyBorder="1" applyAlignment="1" applyProtection="1">
      <alignment horizontal="left" vertical="top" wrapText="1"/>
      <protection hidden="1"/>
    </xf>
    <xf numFmtId="0" fontId="28" fillId="5" borderId="103" xfId="0" applyFont="1" applyFill="1" applyBorder="1" applyAlignment="1" applyProtection="1">
      <alignment horizontal="left" vertical="top" wrapText="1"/>
      <protection hidden="1"/>
    </xf>
    <xf numFmtId="0" fontId="28" fillId="5" borderId="104" xfId="0" applyFont="1" applyFill="1" applyBorder="1" applyAlignment="1" applyProtection="1">
      <alignment horizontal="left" vertical="top" wrapText="1"/>
      <protection hidden="1"/>
    </xf>
    <xf numFmtId="0" fontId="28" fillId="5" borderId="105" xfId="0" applyFont="1" applyFill="1" applyBorder="1" applyAlignment="1" applyProtection="1">
      <alignment horizontal="left" vertical="top" wrapText="1"/>
      <protection hidden="1"/>
    </xf>
    <xf numFmtId="0" fontId="28" fillId="4" borderId="0" xfId="0" applyFont="1" applyFill="1" applyAlignment="1" applyProtection="1">
      <alignment horizontal="center" vertical="center" shrinkToFit="1"/>
      <protection hidden="1"/>
    </xf>
    <xf numFmtId="177" fontId="34" fillId="5" borderId="14" xfId="0" applyNumberFormat="1" applyFont="1" applyFill="1" applyBorder="1" applyAlignment="1" applyProtection="1">
      <alignment horizontal="right" vertical="center"/>
      <protection hidden="1"/>
    </xf>
    <xf numFmtId="177" fontId="34" fillId="5" borderId="21" xfId="0" applyNumberFormat="1" applyFont="1" applyFill="1" applyBorder="1" applyAlignment="1" applyProtection="1">
      <alignment horizontal="right" vertical="center"/>
      <protection hidden="1"/>
    </xf>
    <xf numFmtId="177" fontId="34" fillId="5" borderId="3" xfId="0" applyNumberFormat="1" applyFont="1" applyFill="1" applyBorder="1" applyAlignment="1" applyProtection="1">
      <alignment horizontal="right" vertical="center"/>
      <protection hidden="1"/>
    </xf>
    <xf numFmtId="177" fontId="34" fillId="5" borderId="13" xfId="0" applyNumberFormat="1" applyFont="1" applyFill="1" applyBorder="1" applyAlignment="1" applyProtection="1">
      <alignment horizontal="right" vertical="center"/>
      <protection hidden="1"/>
    </xf>
    <xf numFmtId="177" fontId="34" fillId="5" borderId="12" xfId="0" applyNumberFormat="1" applyFont="1" applyFill="1" applyBorder="1" applyAlignment="1" applyProtection="1">
      <alignment horizontal="right" vertical="center"/>
      <protection hidden="1"/>
    </xf>
    <xf numFmtId="9" fontId="28" fillId="6" borderId="51" xfId="0" applyNumberFormat="1" applyFont="1" applyFill="1" applyBorder="1" applyAlignment="1" applyProtection="1">
      <alignment horizontal="center" vertical="center"/>
      <protection locked="0" hidden="1"/>
    </xf>
    <xf numFmtId="0" fontId="27" fillId="4" borderId="5" xfId="2" applyFill="1" applyBorder="1" applyAlignment="1" applyProtection="1">
      <alignment horizontal="center" vertical="center"/>
      <protection hidden="1"/>
    </xf>
    <xf numFmtId="0" fontId="32" fillId="4" borderId="117" xfId="0" applyFont="1" applyFill="1" applyBorder="1" applyAlignment="1" applyProtection="1">
      <alignment horizontal="center" vertical="center"/>
      <protection hidden="1"/>
    </xf>
    <xf numFmtId="0" fontId="32" fillId="4" borderId="0" xfId="0" applyFont="1" applyFill="1" applyAlignment="1" applyProtection="1">
      <alignment horizontal="center" vertical="center"/>
      <protection hidden="1"/>
    </xf>
    <xf numFmtId="0" fontId="73" fillId="4" borderId="0" xfId="2" applyFont="1" applyFill="1" applyAlignment="1" applyProtection="1">
      <alignment horizontal="center" vertical="center"/>
      <protection hidden="1"/>
    </xf>
    <xf numFmtId="0" fontId="68" fillId="5" borderId="0" xfId="2" applyFont="1" applyFill="1" applyAlignment="1" applyProtection="1">
      <alignment horizontal="center" vertical="center" shrinkToFit="1"/>
      <protection hidden="1"/>
    </xf>
    <xf numFmtId="0" fontId="32" fillId="5" borderId="87" xfId="0" applyFont="1" applyFill="1" applyBorder="1" applyAlignment="1" applyProtection="1">
      <alignment horizontal="left" vertical="center" shrinkToFit="1"/>
      <protection hidden="1"/>
    </xf>
    <xf numFmtId="0" fontId="62" fillId="8" borderId="82" xfId="2" applyFont="1" applyFill="1" applyBorder="1" applyAlignment="1" applyProtection="1">
      <alignment horizontal="center" vertical="center" wrapText="1"/>
      <protection hidden="1"/>
    </xf>
    <xf numFmtId="0" fontId="62" fillId="8" borderId="65" xfId="2" applyFont="1" applyFill="1" applyBorder="1" applyAlignment="1" applyProtection="1">
      <alignment horizontal="center" vertical="center"/>
      <protection hidden="1"/>
    </xf>
    <xf numFmtId="0" fontId="62" fillId="8" borderId="83" xfId="2" applyFont="1" applyFill="1" applyBorder="1" applyAlignment="1" applyProtection="1">
      <alignment horizontal="center" vertical="center"/>
      <protection hidden="1"/>
    </xf>
    <xf numFmtId="0" fontId="62" fillId="8" borderId="84" xfId="2" applyFont="1" applyFill="1" applyBorder="1" applyAlignment="1" applyProtection="1">
      <alignment horizontal="center" vertical="center"/>
      <protection hidden="1"/>
    </xf>
    <xf numFmtId="0" fontId="62" fillId="8" borderId="0" xfId="2" applyFont="1" applyFill="1" applyBorder="1" applyAlignment="1" applyProtection="1">
      <alignment horizontal="center" vertical="center"/>
      <protection hidden="1"/>
    </xf>
    <xf numFmtId="0" fontId="62" fillId="8" borderId="85" xfId="2" applyFont="1" applyFill="1" applyBorder="1" applyAlignment="1" applyProtection="1">
      <alignment horizontal="center" vertical="center"/>
      <protection hidden="1"/>
    </xf>
    <xf numFmtId="0" fontId="62" fillId="8" borderId="86" xfId="2" applyFont="1" applyFill="1" applyBorder="1" applyAlignment="1" applyProtection="1">
      <alignment horizontal="center" vertical="center"/>
      <protection hidden="1"/>
    </xf>
    <xf numFmtId="0" fontId="62" fillId="8" borderId="87" xfId="2" applyFont="1" applyFill="1" applyBorder="1" applyAlignment="1" applyProtection="1">
      <alignment horizontal="center" vertical="center"/>
      <protection hidden="1"/>
    </xf>
    <xf numFmtId="0" fontId="62" fillId="8" borderId="88" xfId="2" applyFont="1" applyFill="1" applyBorder="1" applyAlignment="1" applyProtection="1">
      <alignment horizontal="center" vertical="center"/>
      <protection hidden="1"/>
    </xf>
    <xf numFmtId="0" fontId="28" fillId="5" borderId="5" xfId="0" applyFont="1" applyFill="1" applyBorder="1" applyAlignment="1" applyProtection="1">
      <alignment horizontal="center" vertical="center"/>
      <protection hidden="1"/>
    </xf>
    <xf numFmtId="0" fontId="36" fillId="6" borderId="54" xfId="0" applyFont="1" applyFill="1" applyBorder="1" applyAlignment="1" applyProtection="1">
      <alignment horizontal="center" vertical="center"/>
      <protection locked="0" hidden="1"/>
    </xf>
    <xf numFmtId="177" fontId="29" fillId="6" borderId="54" xfId="0" applyNumberFormat="1" applyFont="1" applyFill="1" applyBorder="1" applyAlignment="1" applyProtection="1">
      <alignment horizontal="center" vertical="center"/>
      <protection locked="0" hidden="1"/>
    </xf>
    <xf numFmtId="0" fontId="65" fillId="4" borderId="0" xfId="2" applyFont="1" applyFill="1" applyBorder="1" applyAlignment="1" applyProtection="1">
      <alignment horizontal="left" vertical="center"/>
      <protection hidden="1"/>
    </xf>
    <xf numFmtId="0" fontId="64" fillId="27" borderId="68" xfId="2" applyFont="1" applyFill="1" applyBorder="1" applyAlignment="1" applyProtection="1">
      <alignment horizontal="center" vertical="center" wrapText="1" shrinkToFit="1"/>
      <protection hidden="1"/>
    </xf>
    <xf numFmtId="0" fontId="64" fillId="27" borderId="69" xfId="2" applyFont="1" applyFill="1" applyBorder="1" applyAlignment="1" applyProtection="1">
      <alignment horizontal="center" vertical="center" wrapText="1" shrinkToFit="1"/>
      <protection hidden="1"/>
    </xf>
    <xf numFmtId="0" fontId="64" fillId="27" borderId="70" xfId="2" applyFont="1" applyFill="1" applyBorder="1" applyAlignment="1" applyProtection="1">
      <alignment horizontal="center" vertical="center" wrapText="1" shrinkToFit="1"/>
      <protection hidden="1"/>
    </xf>
    <xf numFmtId="0" fontId="64" fillId="27" borderId="71" xfId="2" applyFont="1" applyFill="1" applyBorder="1" applyAlignment="1" applyProtection="1">
      <alignment horizontal="center" vertical="center" wrapText="1" shrinkToFit="1"/>
      <protection hidden="1"/>
    </xf>
    <xf numFmtId="0" fontId="64" fillId="27" borderId="0" xfId="2" applyFont="1" applyFill="1" applyBorder="1" applyAlignment="1" applyProtection="1">
      <alignment horizontal="center" vertical="center" wrapText="1" shrinkToFit="1"/>
      <protection hidden="1"/>
    </xf>
    <xf numFmtId="0" fontId="64" fillId="27" borderId="72" xfId="2" applyFont="1" applyFill="1" applyBorder="1" applyAlignment="1" applyProtection="1">
      <alignment horizontal="center" vertical="center" wrapText="1" shrinkToFit="1"/>
      <protection hidden="1"/>
    </xf>
    <xf numFmtId="0" fontId="64" fillId="27" borderId="73" xfId="2" applyFont="1" applyFill="1" applyBorder="1" applyAlignment="1" applyProtection="1">
      <alignment horizontal="center" vertical="center" wrapText="1" shrinkToFit="1"/>
      <protection hidden="1"/>
    </xf>
    <xf numFmtId="0" fontId="64" fillId="27" borderId="74" xfId="2" applyFont="1" applyFill="1" applyBorder="1" applyAlignment="1" applyProtection="1">
      <alignment horizontal="center" vertical="center" wrapText="1" shrinkToFit="1"/>
      <protection hidden="1"/>
    </xf>
    <xf numFmtId="0" fontId="64" fillId="27" borderId="75" xfId="2" applyFont="1" applyFill="1" applyBorder="1" applyAlignment="1" applyProtection="1">
      <alignment horizontal="center" vertical="center" wrapText="1" shrinkToFit="1"/>
      <protection hidden="1"/>
    </xf>
    <xf numFmtId="0" fontId="96" fillId="8" borderId="139" xfId="2" applyFont="1" applyFill="1" applyBorder="1" applyAlignment="1" applyProtection="1">
      <alignment horizontal="center" vertical="center" wrapText="1" shrinkToFit="1"/>
      <protection hidden="1"/>
    </xf>
    <xf numFmtId="0" fontId="96" fillId="8" borderId="0" xfId="2" applyFont="1" applyFill="1" applyBorder="1" applyAlignment="1" applyProtection="1">
      <alignment horizontal="center" vertical="center" wrapText="1" shrinkToFit="1"/>
      <protection hidden="1"/>
    </xf>
    <xf numFmtId="0" fontId="96" fillId="8" borderId="135" xfId="2" applyFont="1" applyFill="1" applyBorder="1" applyAlignment="1" applyProtection="1">
      <alignment horizontal="center" vertical="center" wrapText="1" shrinkToFit="1"/>
      <protection hidden="1"/>
    </xf>
    <xf numFmtId="0" fontId="96" fillId="8" borderId="136" xfId="2" applyFont="1" applyFill="1" applyBorder="1" applyAlignment="1" applyProtection="1">
      <alignment horizontal="center" vertical="center" wrapText="1" shrinkToFit="1"/>
      <protection hidden="1"/>
    </xf>
    <xf numFmtId="0" fontId="96" fillId="8" borderId="137" xfId="2" applyFont="1" applyFill="1" applyBorder="1" applyAlignment="1" applyProtection="1">
      <alignment horizontal="center" vertical="center" wrapText="1" shrinkToFit="1"/>
      <protection hidden="1"/>
    </xf>
    <xf numFmtId="0" fontId="96" fillId="8" borderId="138" xfId="2" applyFont="1" applyFill="1" applyBorder="1" applyAlignment="1" applyProtection="1">
      <alignment horizontal="center" vertical="center" wrapText="1" shrinkToFit="1"/>
      <protection hidden="1"/>
    </xf>
    <xf numFmtId="0" fontId="90" fillId="31" borderId="128" xfId="0" applyFont="1" applyFill="1" applyBorder="1" applyAlignment="1">
      <alignment horizontal="center" vertical="center" shrinkToFit="1"/>
    </xf>
    <xf numFmtId="0" fontId="90" fillId="31" borderId="129" xfId="0" applyFont="1" applyFill="1" applyBorder="1" applyAlignment="1">
      <alignment horizontal="center" vertical="center" shrinkToFit="1"/>
    </xf>
    <xf numFmtId="0" fontId="90" fillId="31" borderId="0" xfId="0" applyFont="1" applyFill="1" applyAlignment="1">
      <alignment horizontal="center" vertical="center" shrinkToFit="1"/>
    </xf>
    <xf numFmtId="0" fontId="90" fillId="31" borderId="135" xfId="0" applyFont="1" applyFill="1" applyBorder="1" applyAlignment="1">
      <alignment horizontal="center" vertical="center" shrinkToFit="1"/>
    </xf>
    <xf numFmtId="0" fontId="90" fillId="23" borderId="130" xfId="2" applyFont="1" applyFill="1" applyBorder="1" applyAlignment="1" applyProtection="1">
      <alignment horizontal="center" vertical="center" shrinkToFit="1"/>
      <protection hidden="1"/>
    </xf>
    <xf numFmtId="0" fontId="90" fillId="23" borderId="128" xfId="2" applyFont="1" applyFill="1" applyBorder="1" applyAlignment="1" applyProtection="1">
      <alignment horizontal="center" vertical="center" shrinkToFit="1"/>
      <protection hidden="1"/>
    </xf>
    <xf numFmtId="0" fontId="90" fillId="23" borderId="129" xfId="2" applyFont="1" applyFill="1" applyBorder="1" applyAlignment="1" applyProtection="1">
      <alignment horizontal="center" vertical="center" shrinkToFit="1"/>
      <protection hidden="1"/>
    </xf>
    <xf numFmtId="0" fontId="90" fillId="23" borderId="136" xfId="2" applyFont="1" applyFill="1" applyBorder="1" applyAlignment="1" applyProtection="1">
      <alignment horizontal="center" vertical="center" shrinkToFit="1"/>
      <protection hidden="1"/>
    </xf>
    <xf numFmtId="0" fontId="90" fillId="23" borderId="137" xfId="2" applyFont="1" applyFill="1" applyBorder="1" applyAlignment="1" applyProtection="1">
      <alignment horizontal="center" vertical="center" shrinkToFit="1"/>
      <protection hidden="1"/>
    </xf>
    <xf numFmtId="0" fontId="90" fillId="23" borderId="138" xfId="2" applyFont="1" applyFill="1" applyBorder="1" applyAlignment="1" applyProtection="1">
      <alignment horizontal="center" vertical="center" shrinkToFit="1"/>
      <protection hidden="1"/>
    </xf>
    <xf numFmtId="0" fontId="90" fillId="23" borderId="131" xfId="2" applyFont="1" applyFill="1" applyBorder="1" applyAlignment="1">
      <alignment horizontal="center" vertical="center"/>
    </xf>
    <xf numFmtId="0" fontId="90" fillId="23" borderId="69" xfId="2" applyFont="1" applyFill="1" applyBorder="1" applyAlignment="1">
      <alignment horizontal="center" vertical="center"/>
    </xf>
    <xf numFmtId="0" fontId="90" fillId="23" borderId="132" xfId="2" applyFont="1" applyFill="1" applyBorder="1" applyAlignment="1">
      <alignment horizontal="center" vertical="center"/>
    </xf>
    <xf numFmtId="0" fontId="90" fillId="23" borderId="136" xfId="2" applyFont="1" applyFill="1" applyBorder="1" applyAlignment="1">
      <alignment horizontal="center" vertical="center"/>
    </xf>
    <xf numFmtId="0" fontId="90" fillId="23" borderId="137" xfId="2" applyFont="1" applyFill="1" applyBorder="1" applyAlignment="1">
      <alignment horizontal="center" vertical="center"/>
    </xf>
    <xf numFmtId="0" fontId="90" fillId="23" borderId="138" xfId="2" applyFont="1" applyFill="1" applyBorder="1" applyAlignment="1">
      <alignment horizontal="center" vertical="center"/>
    </xf>
    <xf numFmtId="0" fontId="68" fillId="9" borderId="0" xfId="2" applyFont="1" applyFill="1" applyBorder="1" applyAlignment="1">
      <alignment horizontal="center" vertical="center" wrapText="1"/>
    </xf>
    <xf numFmtId="0" fontId="68" fillId="9" borderId="135" xfId="2" applyFont="1" applyFill="1" applyBorder="1" applyAlignment="1">
      <alignment horizontal="center" vertical="center" wrapText="1"/>
    </xf>
    <xf numFmtId="0" fontId="68" fillId="9" borderId="137" xfId="2" applyFont="1" applyFill="1" applyBorder="1" applyAlignment="1">
      <alignment horizontal="center" vertical="center" wrapText="1"/>
    </xf>
    <xf numFmtId="0" fontId="68" fillId="9" borderId="138" xfId="2" applyFont="1" applyFill="1" applyBorder="1" applyAlignment="1">
      <alignment horizontal="center" vertical="center" wrapText="1"/>
    </xf>
    <xf numFmtId="0" fontId="93" fillId="5" borderId="130" xfId="2" applyFont="1" applyFill="1" applyBorder="1" applyAlignment="1" applyProtection="1">
      <alignment horizontal="center" vertical="top" wrapText="1" shrinkToFit="1"/>
      <protection hidden="1"/>
    </xf>
    <xf numFmtId="0" fontId="93" fillId="5" borderId="128" xfId="2" applyFont="1" applyFill="1" applyBorder="1" applyAlignment="1" applyProtection="1">
      <alignment horizontal="center" vertical="top" wrapText="1" shrinkToFit="1"/>
      <protection hidden="1"/>
    </xf>
    <xf numFmtId="0" fontId="93" fillId="5" borderId="129" xfId="2" applyFont="1" applyFill="1" applyBorder="1" applyAlignment="1" applyProtection="1">
      <alignment horizontal="center" vertical="top" wrapText="1" shrinkToFit="1"/>
      <protection hidden="1"/>
    </xf>
    <xf numFmtId="0" fontId="93" fillId="5" borderId="139" xfId="2" applyFont="1" applyFill="1" applyBorder="1" applyAlignment="1" applyProtection="1">
      <alignment horizontal="center" vertical="top" wrapText="1" shrinkToFit="1"/>
      <protection hidden="1"/>
    </xf>
    <xf numFmtId="0" fontId="93" fillId="5" borderId="0" xfId="2" applyFont="1" applyFill="1" applyBorder="1" applyAlignment="1" applyProtection="1">
      <alignment horizontal="center" vertical="top" wrapText="1" shrinkToFit="1"/>
      <protection hidden="1"/>
    </xf>
    <xf numFmtId="0" fontId="93" fillId="5" borderId="135" xfId="2" applyFont="1" applyFill="1" applyBorder="1" applyAlignment="1" applyProtection="1">
      <alignment horizontal="center" vertical="top" wrapText="1" shrinkToFit="1"/>
      <protection hidden="1"/>
    </xf>
    <xf numFmtId="0" fontId="93" fillId="5" borderId="130" xfId="2" applyFont="1" applyFill="1" applyBorder="1" applyAlignment="1">
      <alignment horizontal="center" vertical="top" wrapText="1"/>
    </xf>
    <xf numFmtId="0" fontId="93" fillId="5" borderId="128" xfId="2" applyFont="1" applyFill="1" applyBorder="1" applyAlignment="1">
      <alignment horizontal="center" vertical="top" wrapText="1"/>
    </xf>
    <xf numFmtId="0" fontId="93" fillId="5" borderId="129" xfId="2" applyFont="1" applyFill="1" applyBorder="1" applyAlignment="1">
      <alignment horizontal="center" vertical="top" wrapText="1"/>
    </xf>
    <xf numFmtId="0" fontId="93" fillId="5" borderId="139" xfId="2" applyFont="1" applyFill="1" applyBorder="1" applyAlignment="1">
      <alignment horizontal="center" vertical="top" wrapText="1"/>
    </xf>
    <xf numFmtId="0" fontId="93" fillId="5" borderId="0" xfId="2" applyFont="1" applyFill="1" applyBorder="1" applyAlignment="1">
      <alignment horizontal="center" vertical="top" wrapText="1"/>
    </xf>
    <xf numFmtId="0" fontId="93" fillId="5" borderId="135" xfId="2" applyFont="1" applyFill="1" applyBorder="1" applyAlignment="1">
      <alignment horizontal="center" vertical="top" wrapText="1"/>
    </xf>
    <xf numFmtId="0" fontId="91" fillId="8" borderId="133" xfId="0" applyFont="1" applyFill="1" applyBorder="1" applyAlignment="1">
      <alignment horizontal="center" vertical="top" wrapText="1"/>
    </xf>
    <xf numFmtId="0" fontId="91" fillId="8" borderId="0" xfId="0" applyFont="1" applyFill="1" applyAlignment="1">
      <alignment horizontal="center" vertical="top" wrapText="1"/>
    </xf>
    <xf numFmtId="0" fontId="91" fillId="8" borderId="140" xfId="0" applyFont="1" applyFill="1" applyBorder="1" applyAlignment="1">
      <alignment horizontal="center" vertical="top" wrapText="1"/>
    </xf>
    <xf numFmtId="0" fontId="91" fillId="8" borderId="141" xfId="0" applyFont="1" applyFill="1" applyBorder="1" applyAlignment="1">
      <alignment horizontal="center" vertical="top" wrapText="1"/>
    </xf>
    <xf numFmtId="0" fontId="91" fillId="4" borderId="0" xfId="0" applyFont="1" applyFill="1" applyAlignment="1">
      <alignment horizontal="center" vertical="top" wrapText="1"/>
    </xf>
    <xf numFmtId="0" fontId="91" fillId="4" borderId="134" xfId="0" applyFont="1" applyFill="1" applyBorder="1" applyAlignment="1">
      <alignment horizontal="center" vertical="top" wrapText="1"/>
    </xf>
    <xf numFmtId="0" fontId="91" fillId="4" borderId="141" xfId="0" applyFont="1" applyFill="1" applyBorder="1" applyAlignment="1">
      <alignment horizontal="center" vertical="top" wrapText="1"/>
    </xf>
    <xf numFmtId="0" fontId="91" fillId="4" borderId="142" xfId="0" applyFont="1" applyFill="1" applyBorder="1" applyAlignment="1">
      <alignment horizontal="center" vertical="top" wrapText="1"/>
    </xf>
    <xf numFmtId="191" fontId="88" fillId="12" borderId="6" xfId="0" applyNumberFormat="1" applyFont="1" applyFill="1" applyBorder="1" applyAlignment="1" applyProtection="1">
      <alignment horizontal="center" vertical="center" wrapText="1" shrinkToFit="1"/>
      <protection hidden="1"/>
    </xf>
    <xf numFmtId="191" fontId="88" fillId="12" borderId="8" xfId="0" applyNumberFormat="1" applyFont="1" applyFill="1" applyBorder="1" applyAlignment="1" applyProtection="1">
      <alignment horizontal="center" vertical="center" wrapText="1" shrinkToFit="1"/>
      <protection hidden="1"/>
    </xf>
    <xf numFmtId="191" fontId="88" fillId="12" borderId="7" xfId="0" applyNumberFormat="1" applyFont="1" applyFill="1" applyBorder="1" applyAlignment="1" applyProtection="1">
      <alignment horizontal="center" vertical="center" wrapText="1" shrinkToFit="1"/>
      <protection hidden="1"/>
    </xf>
    <xf numFmtId="0" fontId="89" fillId="0" borderId="6" xfId="0" applyFont="1" applyBorder="1" applyAlignment="1" applyProtection="1">
      <alignment horizontal="left" vertical="top" wrapText="1" shrinkToFit="1"/>
      <protection hidden="1"/>
    </xf>
    <xf numFmtId="0" fontId="89" fillId="0" borderId="8" xfId="0" applyFont="1" applyBorder="1" applyAlignment="1" applyProtection="1">
      <alignment horizontal="left" vertical="top" wrapText="1" shrinkToFit="1"/>
      <protection hidden="1"/>
    </xf>
    <xf numFmtId="0" fontId="90" fillId="23" borderId="125" xfId="0" applyFont="1" applyFill="1" applyBorder="1" applyAlignment="1">
      <alignment horizontal="center" vertical="center" shrinkToFit="1"/>
    </xf>
    <xf numFmtId="0" fontId="90" fillId="23" borderId="126" xfId="0" applyFont="1" applyFill="1" applyBorder="1" applyAlignment="1">
      <alignment horizontal="center" vertical="center" shrinkToFit="1"/>
    </xf>
    <xf numFmtId="0" fontId="90" fillId="23" borderId="127" xfId="0" applyFont="1" applyFill="1" applyBorder="1" applyAlignment="1">
      <alignment horizontal="center" vertical="center" shrinkToFit="1"/>
    </xf>
    <xf numFmtId="0" fontId="90" fillId="23" borderId="133" xfId="0" applyFont="1" applyFill="1" applyBorder="1" applyAlignment="1">
      <alignment horizontal="center" vertical="center" shrinkToFit="1"/>
    </xf>
    <xf numFmtId="0" fontId="90" fillId="23" borderId="0" xfId="0" applyFont="1" applyFill="1" applyAlignment="1">
      <alignment horizontal="center" vertical="center" shrinkToFit="1"/>
    </xf>
    <xf numFmtId="0" fontId="90" fillId="23" borderId="134" xfId="0" applyFont="1" applyFill="1" applyBorder="1" applyAlignment="1">
      <alignment horizontal="center" vertical="center" shrinkToFit="1"/>
    </xf>
    <xf numFmtId="0" fontId="91" fillId="5" borderId="133" xfId="0" applyFont="1" applyFill="1" applyBorder="1" applyAlignment="1">
      <alignment horizontal="left" vertical="top" wrapText="1"/>
    </xf>
    <xf numFmtId="0" fontId="91" fillId="5" borderId="0" xfId="0" applyFont="1" applyFill="1" applyAlignment="1">
      <alignment horizontal="left" vertical="top" wrapText="1"/>
    </xf>
    <xf numFmtId="0" fontId="91" fillId="5" borderId="134" xfId="0" applyFont="1" applyFill="1" applyBorder="1" applyAlignment="1">
      <alignment horizontal="left" vertical="top" wrapText="1"/>
    </xf>
    <xf numFmtId="0" fontId="63" fillId="23" borderId="66" xfId="2" applyFont="1" applyFill="1" applyBorder="1" applyAlignment="1" applyProtection="1">
      <alignment horizontal="left" vertical="center" shrinkToFit="1"/>
      <protection hidden="1"/>
    </xf>
    <xf numFmtId="0" fontId="63" fillId="23" borderId="67" xfId="2" applyFont="1" applyFill="1" applyBorder="1" applyAlignment="1" applyProtection="1">
      <alignment horizontal="left" vertical="center" shrinkToFit="1"/>
      <protection hidden="1"/>
    </xf>
    <xf numFmtId="0" fontId="8" fillId="2" borderId="66" xfId="0" applyFont="1" applyFill="1" applyBorder="1" applyAlignment="1" applyProtection="1">
      <alignment horizontal="left" vertical="center" shrinkToFit="1"/>
      <protection hidden="1"/>
    </xf>
    <xf numFmtId="0" fontId="8" fillId="2" borderId="67" xfId="0" applyFont="1" applyFill="1" applyBorder="1" applyAlignment="1" applyProtection="1">
      <alignment horizontal="left" vertical="center" shrinkToFit="1"/>
      <protection hidden="1"/>
    </xf>
    <xf numFmtId="0" fontId="42" fillId="13" borderId="76" xfId="0" applyFont="1" applyFill="1" applyBorder="1" applyAlignment="1" applyProtection="1">
      <alignment horizontal="left" vertical="center" shrinkToFit="1"/>
      <protection hidden="1"/>
    </xf>
    <xf numFmtId="0" fontId="42" fillId="13" borderId="77" xfId="0" applyFont="1" applyFill="1" applyBorder="1" applyAlignment="1" applyProtection="1">
      <alignment horizontal="left" vertical="center" shrinkToFit="1"/>
      <protection hidden="1"/>
    </xf>
    <xf numFmtId="0" fontId="63" fillId="11" borderId="78" xfId="2" applyFont="1" applyFill="1" applyBorder="1" applyAlignment="1" applyProtection="1">
      <alignment horizontal="left" vertical="center" shrinkToFit="1"/>
      <protection hidden="1"/>
    </xf>
    <xf numFmtId="0" fontId="63" fillId="11" borderId="79" xfId="2" applyFont="1" applyFill="1" applyBorder="1" applyAlignment="1" applyProtection="1">
      <alignment horizontal="left" vertical="center" shrinkToFit="1"/>
      <protection hidden="1"/>
    </xf>
    <xf numFmtId="0" fontId="63" fillId="9" borderId="80" xfId="2" applyFont="1" applyFill="1" applyBorder="1" applyAlignment="1" applyProtection="1">
      <alignment horizontal="left" vertical="center" shrinkToFit="1"/>
      <protection hidden="1"/>
    </xf>
    <xf numFmtId="0" fontId="63" fillId="9" borderId="81" xfId="2" applyFont="1" applyFill="1" applyBorder="1" applyAlignment="1" applyProtection="1">
      <alignment horizontal="left" vertical="center" shrinkToFit="1"/>
      <protection hidden="1"/>
    </xf>
    <xf numFmtId="0" fontId="32" fillId="4" borderId="16" xfId="0" applyFont="1" applyFill="1" applyBorder="1" applyAlignment="1" applyProtection="1">
      <alignment horizontal="left" vertical="center"/>
      <protection locked="0"/>
    </xf>
    <xf numFmtId="0" fontId="32" fillId="4" borderId="17" xfId="0" applyFont="1" applyFill="1" applyBorder="1" applyAlignment="1" applyProtection="1">
      <alignment horizontal="left" vertical="center"/>
      <protection locked="0"/>
    </xf>
    <xf numFmtId="0" fontId="32" fillId="4" borderId="0" xfId="0" applyFont="1" applyFill="1" applyAlignment="1">
      <alignment horizontal="left" vertical="center"/>
    </xf>
    <xf numFmtId="14" fontId="32" fillId="4" borderId="0" xfId="0" applyNumberFormat="1" applyFont="1" applyFill="1" applyAlignment="1">
      <alignment horizontal="right" vertical="center"/>
    </xf>
    <xf numFmtId="0" fontId="32" fillId="4" borderId="15" xfId="0" applyFont="1" applyFill="1" applyBorder="1" applyAlignment="1" applyProtection="1">
      <alignment horizontal="left" vertical="center"/>
      <protection locked="0"/>
    </xf>
    <xf numFmtId="0" fontId="84" fillId="16" borderId="38" xfId="0" applyFont="1" applyFill="1" applyBorder="1" applyAlignment="1">
      <alignment horizontal="center" vertical="center"/>
    </xf>
    <xf numFmtId="0" fontId="84" fillId="16" borderId="39" xfId="0" applyFont="1" applyFill="1" applyBorder="1" applyAlignment="1">
      <alignment horizontal="center" vertical="center"/>
    </xf>
    <xf numFmtId="0" fontId="84" fillId="16" borderId="31" xfId="0" applyFont="1" applyFill="1" applyBorder="1" applyAlignment="1">
      <alignment horizontal="center" vertical="center"/>
    </xf>
    <xf numFmtId="0" fontId="84" fillId="16" borderId="43" xfId="0" applyFont="1" applyFill="1" applyBorder="1" applyAlignment="1">
      <alignment horizontal="center" vertical="center"/>
    </xf>
    <xf numFmtId="0" fontId="84" fillId="16" borderId="44" xfId="0" applyFont="1" applyFill="1" applyBorder="1" applyAlignment="1">
      <alignment horizontal="center" vertical="center"/>
    </xf>
    <xf numFmtId="0" fontId="84" fillId="16" borderId="45" xfId="0" applyFont="1" applyFill="1" applyBorder="1" applyAlignment="1">
      <alignment horizontal="center" vertical="center"/>
    </xf>
    <xf numFmtId="0" fontId="84" fillId="16" borderId="40" xfId="0" applyFont="1" applyFill="1" applyBorder="1" applyAlignment="1">
      <alignment horizontal="center" vertical="center" wrapText="1"/>
    </xf>
    <xf numFmtId="0" fontId="84" fillId="16" borderId="41" xfId="0" applyFont="1" applyFill="1" applyBorder="1" applyAlignment="1">
      <alignment horizontal="center" vertical="center"/>
    </xf>
    <xf numFmtId="0" fontId="84" fillId="16" borderId="42" xfId="0" applyFont="1" applyFill="1" applyBorder="1" applyAlignment="1">
      <alignment horizontal="center" vertical="center"/>
    </xf>
    <xf numFmtId="0" fontId="84" fillId="16" borderId="40" xfId="0" applyFont="1" applyFill="1" applyBorder="1" applyAlignment="1">
      <alignment horizontal="center" vertical="center"/>
    </xf>
    <xf numFmtId="0" fontId="84" fillId="16" borderId="27" xfId="0" applyFont="1" applyFill="1" applyBorder="1" applyAlignment="1">
      <alignment horizontal="center" vertical="center"/>
    </xf>
    <xf numFmtId="0" fontId="84" fillId="16" borderId="26" xfId="0" applyFont="1" applyFill="1" applyBorder="1" applyAlignment="1">
      <alignment horizontal="center" vertical="center"/>
    </xf>
    <xf numFmtId="0" fontId="84" fillId="16" borderId="46" xfId="0" applyFont="1" applyFill="1" applyBorder="1" applyAlignment="1">
      <alignment horizontal="center" vertical="center"/>
    </xf>
    <xf numFmtId="0" fontId="84" fillId="16" borderId="47" xfId="0" applyFont="1" applyFill="1" applyBorder="1" applyAlignment="1">
      <alignment horizontal="center" vertical="center"/>
    </xf>
    <xf numFmtId="0" fontId="84" fillId="16" borderId="23" xfId="0" applyFont="1" applyFill="1" applyBorder="1" applyAlignment="1">
      <alignment horizontal="center" vertical="center"/>
    </xf>
    <xf numFmtId="0" fontId="84" fillId="16" borderId="48" xfId="0" applyFont="1" applyFill="1" applyBorder="1" applyAlignment="1">
      <alignment horizontal="center" vertical="center"/>
    </xf>
    <xf numFmtId="0" fontId="84" fillId="16" borderId="25" xfId="0" applyFont="1" applyFill="1" applyBorder="1" applyAlignment="1">
      <alignment horizontal="center" vertical="center"/>
    </xf>
    <xf numFmtId="0" fontId="84" fillId="16" borderId="27" xfId="0" applyFont="1" applyFill="1" applyBorder="1" applyAlignment="1">
      <alignment horizontal="center" vertical="center" wrapText="1"/>
    </xf>
    <xf numFmtId="0" fontId="84" fillId="16" borderId="49" xfId="0" applyFont="1" applyFill="1" applyBorder="1" applyAlignment="1">
      <alignment horizontal="center" vertical="center"/>
    </xf>
    <xf numFmtId="0" fontId="84" fillId="16" borderId="30" xfId="0" applyFont="1" applyFill="1" applyBorder="1" applyAlignment="1">
      <alignment horizontal="center" vertical="center"/>
    </xf>
    <xf numFmtId="0" fontId="101" fillId="0" borderId="163" xfId="5" applyFont="1" applyBorder="1" applyAlignment="1">
      <alignment horizontal="center" vertical="center"/>
    </xf>
    <xf numFmtId="0" fontId="101" fillId="0" borderId="164" xfId="5" applyFont="1" applyBorder="1" applyAlignment="1">
      <alignment horizontal="center" vertical="center"/>
    </xf>
    <xf numFmtId="0" fontId="101" fillId="0" borderId="165" xfId="5" applyFont="1" applyBorder="1" applyAlignment="1">
      <alignment horizontal="center" vertical="center"/>
    </xf>
    <xf numFmtId="0" fontId="101" fillId="0" borderId="153" xfId="5" applyFont="1" applyBorder="1" applyAlignment="1">
      <alignment horizontal="left" vertical="center"/>
    </xf>
    <xf numFmtId="0" fontId="101" fillId="0" borderId="154" xfId="5" applyFont="1" applyBorder="1" applyAlignment="1">
      <alignment horizontal="left" vertical="center"/>
    </xf>
    <xf numFmtId="0" fontId="101" fillId="0" borderId="155" xfId="5" applyFont="1" applyBorder="1" applyAlignment="1">
      <alignment horizontal="left" vertical="center"/>
    </xf>
    <xf numFmtId="0" fontId="101" fillId="0" borderId="156" xfId="5" applyFont="1" applyBorder="1" applyAlignment="1">
      <alignment horizontal="center" vertical="center"/>
    </xf>
    <xf numFmtId="0" fontId="101" fillId="0" borderId="157" xfId="5" applyFont="1" applyBorder="1" applyAlignment="1">
      <alignment horizontal="center" vertical="center"/>
    </xf>
    <xf numFmtId="0" fontId="101" fillId="0" borderId="158" xfId="5" applyFont="1" applyBorder="1" applyAlignment="1">
      <alignment horizontal="center" vertical="center"/>
    </xf>
    <xf numFmtId="0" fontId="57" fillId="32" borderId="145" xfId="5" applyFont="1" applyFill="1" applyBorder="1" applyAlignment="1">
      <alignment horizontal="center" vertical="center"/>
    </xf>
    <xf numFmtId="0" fontId="57" fillId="32" borderId="151" xfId="5" applyFont="1" applyFill="1" applyBorder="1" applyAlignment="1">
      <alignment horizontal="center" vertical="center"/>
    </xf>
    <xf numFmtId="0" fontId="57" fillId="32" borderId="147" xfId="5" applyFont="1" applyFill="1" applyBorder="1" applyAlignment="1">
      <alignment horizontal="center" vertical="center"/>
    </xf>
    <xf numFmtId="0" fontId="57" fillId="0" borderId="159" xfId="5" applyFont="1" applyBorder="1" applyAlignment="1">
      <alignment horizontal="center" vertical="center"/>
    </xf>
    <xf numFmtId="0" fontId="57" fillId="0" borderId="160" xfId="5" applyFont="1" applyBorder="1" applyAlignment="1">
      <alignment horizontal="center" vertical="center"/>
    </xf>
    <xf numFmtId="0" fontId="57" fillId="0" borderId="161" xfId="5" applyFont="1" applyBorder="1" applyAlignment="1">
      <alignment horizontal="center" vertical="center"/>
    </xf>
    <xf numFmtId="0" fontId="101" fillId="0" borderId="146" xfId="5" applyFont="1" applyBorder="1" applyAlignment="1">
      <alignment horizontal="left" vertical="center"/>
    </xf>
    <xf numFmtId="0" fontId="101" fillId="0" borderId="148" xfId="5" applyFont="1" applyBorder="1" applyAlignment="1">
      <alignment horizontal="center" vertical="center"/>
    </xf>
    <xf numFmtId="0" fontId="57" fillId="10" borderId="143" xfId="5" applyFont="1" applyFill="1" applyBorder="1" applyAlignment="1">
      <alignment horizontal="center" vertical="center"/>
    </xf>
    <xf numFmtId="0" fontId="100" fillId="32" borderId="143" xfId="5" applyFont="1" applyFill="1" applyBorder="1" applyAlignment="1">
      <alignment horizontal="center" vertical="center"/>
    </xf>
    <xf numFmtId="0" fontId="101" fillId="0" borderId="149" xfId="5" applyFont="1" applyBorder="1" applyAlignment="1">
      <alignment horizontal="center" vertical="center"/>
    </xf>
    <xf numFmtId="0" fontId="101" fillId="0" borderId="150" xfId="5" applyFont="1" applyBorder="1" applyAlignment="1">
      <alignment horizontal="center" vertical="center"/>
    </xf>
    <xf numFmtId="0" fontId="101" fillId="0" borderId="145" xfId="5" applyFont="1" applyBorder="1" applyAlignment="1">
      <alignment horizontal="center" vertical="center"/>
    </xf>
    <xf numFmtId="0" fontId="101" fillId="0" borderId="147" xfId="5" applyFont="1" applyBorder="1" applyAlignment="1">
      <alignment horizontal="center" vertical="center"/>
    </xf>
    <xf numFmtId="0" fontId="100" fillId="10" borderId="143" xfId="5" applyFont="1" applyFill="1" applyBorder="1" applyAlignment="1">
      <alignment horizontal="center" vertical="center"/>
    </xf>
    <xf numFmtId="0" fontId="56" fillId="27" borderId="11" xfId="0" applyFont="1" applyFill="1" applyBorder="1" applyAlignment="1">
      <alignment horizontal="center" vertical="center"/>
    </xf>
    <xf numFmtId="0" fontId="56" fillId="27" borderId="4" xfId="0" applyFont="1" applyFill="1" applyBorder="1" applyAlignment="1">
      <alignment horizontal="center" vertical="center"/>
    </xf>
  </cellXfs>
  <cellStyles count="7">
    <cellStyle name="パーセント" xfId="1" builtinId="5"/>
    <cellStyle name="ハイパーリンク" xfId="2" builtinId="8"/>
    <cellStyle name="桁区切り" xfId="3" builtinId="6"/>
    <cellStyle name="桁区切り 2" xfId="6" xr:uid="{7036D5BB-EC8A-4BFE-B21B-50AA21E69F6C}"/>
    <cellStyle name="標準" xfId="0" builtinId="0"/>
    <cellStyle name="標準 2" xfId="4" xr:uid="{00000000-0005-0000-0000-000004000000}"/>
    <cellStyle name="標準 3" xfId="5" xr:uid="{2C46559A-664C-4CE8-8B64-ABE0DEA694C0}"/>
  </cellStyles>
  <dxfs count="42">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tint="-0.249977111117893"/>
        </patternFill>
      </fill>
      <alignment horizontal="general" vertical="center" textRotation="0" wrapText="0" indent="0" justifyLastLine="0" shrinkToFit="1" readingOrder="0"/>
      <border diagonalUp="0" diagonalDown="0" outline="0">
        <left/>
        <right/>
        <top style="hair">
          <color indexed="64"/>
        </top>
        <bottom style="hair">
          <color indexed="64"/>
        </bottom>
      </border>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center" vertical="center" textRotation="0" wrapText="0" indent="0" justifyLastLine="0" shrinkToFit="0"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border outline="0">
        <bottom style="thin">
          <color indexed="64"/>
        </bottom>
      </border>
    </dxf>
    <dxf>
      <font>
        <b val="0"/>
        <i val="0"/>
        <strike val="0"/>
        <condense val="0"/>
        <extend val="0"/>
        <outline val="0"/>
        <shadow val="0"/>
        <u val="none"/>
        <vertAlign val="baseline"/>
        <sz val="8"/>
        <color theme="1"/>
        <name val="HGｺﾞｼｯｸM"/>
        <family val="3"/>
        <charset val="128"/>
        <scheme val="none"/>
      </font>
      <numFmt numFmtId="193" formatCode="##&quot;月&quot;"/>
      <fill>
        <patternFill patternType="none">
          <fgColor indexed="64"/>
          <bgColor auto="1"/>
        </patternFill>
      </fill>
      <alignment horizontal="general"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none">
          <fgColor indexed="64"/>
          <bgColor auto="1"/>
        </patternFill>
      </fill>
      <alignment horizontal="center" vertical="center" textRotation="0" wrapText="0" indent="0" justifyLastLine="0" shrinkToFit="0" readingOrder="0"/>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41"/>
      <tableStyleElement type="headerRow" dxfId="40"/>
    </tableStyle>
  </tableStyles>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1"/>
          <c:order val="0"/>
          <c:tx>
            <c:v>普通預金等</c:v>
          </c:tx>
          <c:spPr>
            <a:solidFill>
              <a:schemeClr val="tx2">
                <a:lumMod val="40000"/>
                <a:lumOff val="60000"/>
              </a:schemeClr>
            </a:solidFill>
          </c:spPr>
          <c:cat>
            <c:strRef>
              <c:f>CF表!$D$3:$BX$3</c:f>
              <c:strCache>
                <c:ptCount val="56"/>
                <c:pt idx="0">
                  <c:v>35 </c:v>
                </c:pt>
                <c:pt idx="1">
                  <c:v>36 </c:v>
                </c:pt>
                <c:pt idx="2">
                  <c:v>37 </c:v>
                </c:pt>
                <c:pt idx="3">
                  <c:v>38 </c:v>
                </c:pt>
                <c:pt idx="4">
                  <c:v>39 </c:v>
                </c:pt>
                <c:pt idx="5">
                  <c:v>40 </c:v>
                </c:pt>
                <c:pt idx="6">
                  <c:v>41 </c:v>
                </c:pt>
                <c:pt idx="7">
                  <c:v>42 </c:v>
                </c:pt>
                <c:pt idx="8">
                  <c:v>43 </c:v>
                </c:pt>
                <c:pt idx="9">
                  <c:v>44 </c:v>
                </c:pt>
                <c:pt idx="10">
                  <c:v>45 </c:v>
                </c:pt>
                <c:pt idx="11">
                  <c:v>46 </c:v>
                </c:pt>
                <c:pt idx="12">
                  <c:v>47 </c:v>
                </c:pt>
                <c:pt idx="13">
                  <c:v>48 </c:v>
                </c:pt>
                <c:pt idx="14">
                  <c:v>49 </c:v>
                </c:pt>
                <c:pt idx="15">
                  <c:v>50 </c:v>
                </c:pt>
                <c:pt idx="16">
                  <c:v>51 </c:v>
                </c:pt>
                <c:pt idx="17">
                  <c:v>52 </c:v>
                </c:pt>
                <c:pt idx="18">
                  <c:v>53 </c:v>
                </c:pt>
                <c:pt idx="19">
                  <c:v>54 </c:v>
                </c:pt>
                <c:pt idx="20">
                  <c:v>55 </c:v>
                </c:pt>
                <c:pt idx="21">
                  <c:v>56 </c:v>
                </c:pt>
                <c:pt idx="22">
                  <c:v>57 </c:v>
                </c:pt>
                <c:pt idx="23">
                  <c:v>58 </c:v>
                </c:pt>
                <c:pt idx="24">
                  <c:v>59 </c:v>
                </c:pt>
                <c:pt idx="25">
                  <c:v>60 </c:v>
                </c:pt>
                <c:pt idx="26">
                  <c:v>61 </c:v>
                </c:pt>
                <c:pt idx="27">
                  <c:v>62 </c:v>
                </c:pt>
                <c:pt idx="28">
                  <c:v>63 </c:v>
                </c:pt>
                <c:pt idx="29">
                  <c:v>64 </c:v>
                </c:pt>
                <c:pt idx="30">
                  <c:v>65 </c:v>
                </c:pt>
                <c:pt idx="31">
                  <c:v>66 </c:v>
                </c:pt>
                <c:pt idx="32">
                  <c:v>67 </c:v>
                </c:pt>
                <c:pt idx="33">
                  <c:v>68 </c:v>
                </c:pt>
                <c:pt idx="34">
                  <c:v>69 </c:v>
                </c:pt>
                <c:pt idx="35">
                  <c:v>70 </c:v>
                </c:pt>
                <c:pt idx="36">
                  <c:v>71 </c:v>
                </c:pt>
                <c:pt idx="37">
                  <c:v>72 </c:v>
                </c:pt>
                <c:pt idx="38">
                  <c:v>73 </c:v>
                </c:pt>
                <c:pt idx="39">
                  <c:v>74 </c:v>
                </c:pt>
                <c:pt idx="40">
                  <c:v>75 </c:v>
                </c:pt>
                <c:pt idx="41">
                  <c:v>76 </c:v>
                </c:pt>
                <c:pt idx="42">
                  <c:v>77 </c:v>
                </c:pt>
                <c:pt idx="43">
                  <c:v>78 </c:v>
                </c:pt>
                <c:pt idx="44">
                  <c:v>79 </c:v>
                </c:pt>
                <c:pt idx="45">
                  <c:v>80 </c:v>
                </c:pt>
                <c:pt idx="46">
                  <c:v>81 </c:v>
                </c:pt>
                <c:pt idx="47">
                  <c:v>82 </c:v>
                </c:pt>
                <c:pt idx="48">
                  <c:v>83 </c:v>
                </c:pt>
                <c:pt idx="49">
                  <c:v>84 </c:v>
                </c:pt>
                <c:pt idx="50">
                  <c:v>85 </c:v>
                </c:pt>
                <c:pt idx="51">
                  <c:v>86 </c:v>
                </c:pt>
                <c:pt idx="52">
                  <c:v>87 </c:v>
                </c:pt>
                <c:pt idx="53">
                  <c:v>88 </c:v>
                </c:pt>
                <c:pt idx="54">
                  <c:v>89 </c:v>
                </c:pt>
                <c:pt idx="55">
                  <c:v>90 </c:v>
                </c:pt>
              </c:strCache>
            </c:strRef>
          </c:cat>
          <c:val>
            <c:numRef>
              <c:f>CF表!$D$31:$BX$31</c:f>
              <c:numCache>
                <c:formatCode>#,##0_);[Red]\(#,##0\)</c:formatCode>
                <c:ptCount val="73"/>
                <c:pt idx="0">
                  <c:v>77</c:v>
                </c:pt>
                <c:pt idx="1">
                  <c:v>199.20000000000005</c:v>
                </c:pt>
                <c:pt idx="2">
                  <c:v>326.77099999999996</c:v>
                </c:pt>
                <c:pt idx="3">
                  <c:v>464.88665499999991</c:v>
                </c:pt>
                <c:pt idx="4">
                  <c:v>608.72331527499989</c:v>
                </c:pt>
                <c:pt idx="5">
                  <c:v>763.46006725637494</c:v>
                </c:pt>
                <c:pt idx="6">
                  <c:v>929.27877502873184</c:v>
                </c:pt>
                <c:pt idx="7">
                  <c:v>1106.3641224514918</c:v>
                </c:pt>
                <c:pt idx="8">
                  <c:v>1274.9036559145798</c:v>
                </c:pt>
                <c:pt idx="9">
                  <c:v>1455.0878277377456</c:v>
                </c:pt>
                <c:pt idx="10">
                  <c:v>1327.1100402231812</c:v>
                </c:pt>
                <c:pt idx="11">
                  <c:v>1489.1666903712451</c:v>
                </c:pt>
                <c:pt idx="12">
                  <c:v>1663.4572152692535</c:v>
                </c:pt>
                <c:pt idx="13">
                  <c:v>1845.1841381634442</c:v>
                </c:pt>
                <c:pt idx="14">
                  <c:v>1994.5531152243736</c:v>
                </c:pt>
                <c:pt idx="15">
                  <c:v>2156.7729830161593</c:v>
                </c:pt>
                <c:pt idx="16">
                  <c:v>2287.0558066801391</c:v>
                </c:pt>
                <c:pt idx="17">
                  <c:v>2430.6169288436722</c:v>
                </c:pt>
                <c:pt idx="18">
                  <c:v>2592.6750192649747</c:v>
                </c:pt>
                <c:pt idx="19">
                  <c:v>2768.4521252250397</c:v>
                </c:pt>
                <c:pt idx="20">
                  <c:v>2763.1737226778614</c:v>
                </c:pt>
                <c:pt idx="21">
                  <c:v>3072.0687681703475</c:v>
                </c:pt>
                <c:pt idx="22">
                  <c:v>3495.3697515434828</c:v>
                </c:pt>
                <c:pt idx="23">
                  <c:v>3933.3127494264681</c:v>
                </c:pt>
                <c:pt idx="24">
                  <c:v>4386.1374795357469</c:v>
                </c:pt>
                <c:pt idx="25">
                  <c:v>5493.3310725046358</c:v>
                </c:pt>
                <c:pt idx="26">
                  <c:v>5146.4856334383694</c:v>
                </c:pt>
                <c:pt idx="27">
                  <c:v>4797.5909671767713</c:v>
                </c:pt>
                <c:pt idx="28">
                  <c:v>4446.6368275838659</c:v>
                </c:pt>
                <c:pt idx="29">
                  <c:v>4093.6129172929959</c:v>
                </c:pt>
                <c:pt idx="30">
                  <c:v>3498.1928924243939</c:v>
                </c:pt>
                <c:pt idx="31">
                  <c:v>3201.030767431449</c:v>
                </c:pt>
                <c:pt idx="32">
                  <c:v>2902.1178318135389</c:v>
                </c:pt>
                <c:pt idx="33">
                  <c:v>2601.4453315175397</c:v>
                </c:pt>
                <c:pt idx="34">
                  <c:v>2299.0044687200602</c:v>
                </c:pt>
                <c:pt idx="35">
                  <c:v>2114.7864016085932</c:v>
                </c:pt>
                <c:pt idx="36">
                  <c:v>2080.782244161569</c:v>
                </c:pt>
                <c:pt idx="37">
                  <c:v>2044.9830659273098</c:v>
                </c:pt>
                <c:pt idx="38">
                  <c:v>2007.3798918018792</c:v>
                </c:pt>
                <c:pt idx="39">
                  <c:v>1967.9637018058215</c:v>
                </c:pt>
                <c:pt idx="40">
                  <c:v>1626.7254308597835</c:v>
                </c:pt>
                <c:pt idx="41">
                  <c:v>1598.6559685590153</c:v>
                </c:pt>
                <c:pt idx="42">
                  <c:v>1568.7461589467432</c:v>
                </c:pt>
                <c:pt idx="43">
                  <c:v>1536.9868002864098</c:v>
                </c:pt>
                <c:pt idx="44">
                  <c:v>1503.3686448327749</c:v>
                </c:pt>
                <c:pt idx="45">
                  <c:v>1467.8823986018717</c:v>
                </c:pt>
                <c:pt idx="46">
                  <c:v>1430.518721139814</c:v>
                </c:pt>
                <c:pt idx="47">
                  <c:v>1391.268225290446</c:v>
                </c:pt>
                <c:pt idx="48">
                  <c:v>1350.1214769618311</c:v>
                </c:pt>
                <c:pt idx="49">
                  <c:v>1307.0689948915733</c:v>
                </c:pt>
                <c:pt idx="50">
                  <c:v>1262.101250410964</c:v>
                </c:pt>
                <c:pt idx="51">
                  <c:v>1215.2086672079517</c:v>
                </c:pt>
                <c:pt idx="52">
                  <c:v>1166.3816210889245</c:v>
                </c:pt>
                <c:pt idx="53">
                  <c:v>1115.6104397393019</c:v>
                </c:pt>
                <c:pt idx="54">
                  <c:v>1062.8854024829313</c:v>
                </c:pt>
                <c:pt idx="55">
                  <c:v>1008.1967400402789</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1-0316-43DA-871C-58939E90493A}"/>
            </c:ext>
          </c:extLst>
        </c:ser>
        <c:ser>
          <c:idx val="2"/>
          <c:order val="1"/>
          <c:tx>
            <c:v>投資資産</c:v>
          </c:tx>
          <c:spPr>
            <a:solidFill>
              <a:schemeClr val="accent6">
                <a:lumMod val="60000"/>
                <a:lumOff val="40000"/>
              </a:schemeClr>
            </a:solidFill>
          </c:spPr>
          <c:cat>
            <c:strRef>
              <c:f>CF表!$D$3:$BX$3</c:f>
              <c:strCache>
                <c:ptCount val="56"/>
                <c:pt idx="0">
                  <c:v>35 </c:v>
                </c:pt>
                <c:pt idx="1">
                  <c:v>36 </c:v>
                </c:pt>
                <c:pt idx="2">
                  <c:v>37 </c:v>
                </c:pt>
                <c:pt idx="3">
                  <c:v>38 </c:v>
                </c:pt>
                <c:pt idx="4">
                  <c:v>39 </c:v>
                </c:pt>
                <c:pt idx="5">
                  <c:v>40 </c:v>
                </c:pt>
                <c:pt idx="6">
                  <c:v>41 </c:v>
                </c:pt>
                <c:pt idx="7">
                  <c:v>42 </c:v>
                </c:pt>
                <c:pt idx="8">
                  <c:v>43 </c:v>
                </c:pt>
                <c:pt idx="9">
                  <c:v>44 </c:v>
                </c:pt>
                <c:pt idx="10">
                  <c:v>45 </c:v>
                </c:pt>
                <c:pt idx="11">
                  <c:v>46 </c:v>
                </c:pt>
                <c:pt idx="12">
                  <c:v>47 </c:v>
                </c:pt>
                <c:pt idx="13">
                  <c:v>48 </c:v>
                </c:pt>
                <c:pt idx="14">
                  <c:v>49 </c:v>
                </c:pt>
                <c:pt idx="15">
                  <c:v>50 </c:v>
                </c:pt>
                <c:pt idx="16">
                  <c:v>51 </c:v>
                </c:pt>
                <c:pt idx="17">
                  <c:v>52 </c:v>
                </c:pt>
                <c:pt idx="18">
                  <c:v>53 </c:v>
                </c:pt>
                <c:pt idx="19">
                  <c:v>54 </c:v>
                </c:pt>
                <c:pt idx="20">
                  <c:v>55 </c:v>
                </c:pt>
                <c:pt idx="21">
                  <c:v>56 </c:v>
                </c:pt>
                <c:pt idx="22">
                  <c:v>57 </c:v>
                </c:pt>
                <c:pt idx="23">
                  <c:v>58 </c:v>
                </c:pt>
                <c:pt idx="24">
                  <c:v>59 </c:v>
                </c:pt>
                <c:pt idx="25">
                  <c:v>60 </c:v>
                </c:pt>
                <c:pt idx="26">
                  <c:v>61 </c:v>
                </c:pt>
                <c:pt idx="27">
                  <c:v>62 </c:v>
                </c:pt>
                <c:pt idx="28">
                  <c:v>63 </c:v>
                </c:pt>
                <c:pt idx="29">
                  <c:v>64 </c:v>
                </c:pt>
                <c:pt idx="30">
                  <c:v>65 </c:v>
                </c:pt>
                <c:pt idx="31">
                  <c:v>66 </c:v>
                </c:pt>
                <c:pt idx="32">
                  <c:v>67 </c:v>
                </c:pt>
                <c:pt idx="33">
                  <c:v>68 </c:v>
                </c:pt>
                <c:pt idx="34">
                  <c:v>69 </c:v>
                </c:pt>
                <c:pt idx="35">
                  <c:v>70 </c:v>
                </c:pt>
                <c:pt idx="36">
                  <c:v>71 </c:v>
                </c:pt>
                <c:pt idx="37">
                  <c:v>72 </c:v>
                </c:pt>
                <c:pt idx="38">
                  <c:v>73 </c:v>
                </c:pt>
                <c:pt idx="39">
                  <c:v>74 </c:v>
                </c:pt>
                <c:pt idx="40">
                  <c:v>75 </c:v>
                </c:pt>
                <c:pt idx="41">
                  <c:v>76 </c:v>
                </c:pt>
                <c:pt idx="42">
                  <c:v>77 </c:v>
                </c:pt>
                <c:pt idx="43">
                  <c:v>78 </c:v>
                </c:pt>
                <c:pt idx="44">
                  <c:v>79 </c:v>
                </c:pt>
                <c:pt idx="45">
                  <c:v>80 </c:v>
                </c:pt>
                <c:pt idx="46">
                  <c:v>81 </c:v>
                </c:pt>
                <c:pt idx="47">
                  <c:v>82 </c:v>
                </c:pt>
                <c:pt idx="48">
                  <c:v>83 </c:v>
                </c:pt>
                <c:pt idx="49">
                  <c:v>84 </c:v>
                </c:pt>
                <c:pt idx="50">
                  <c:v>85 </c:v>
                </c:pt>
                <c:pt idx="51">
                  <c:v>86 </c:v>
                </c:pt>
                <c:pt idx="52">
                  <c:v>87 </c:v>
                </c:pt>
                <c:pt idx="53">
                  <c:v>88 </c:v>
                </c:pt>
                <c:pt idx="54">
                  <c:v>89 </c:v>
                </c:pt>
                <c:pt idx="55">
                  <c:v>90 </c:v>
                </c:pt>
              </c:strCache>
            </c:strRef>
          </c:cat>
          <c:val>
            <c:numRef>
              <c:f>CF表!$D$34:$BX$34</c:f>
              <c:numCache>
                <c:formatCode>#,##0_);[Red]\(#,##0\)</c:formatCode>
                <c:ptCount val="73"/>
                <c:pt idx="0">
                  <c:v>48</c:v>
                </c:pt>
                <c:pt idx="1">
                  <c:v>97.44</c:v>
                </c:pt>
                <c:pt idx="2">
                  <c:v>148.36320000000001</c:v>
                </c:pt>
                <c:pt idx="3">
                  <c:v>200.81409600000001</c:v>
                </c:pt>
                <c:pt idx="4">
                  <c:v>254.83851888000001</c:v>
                </c:pt>
                <c:pt idx="5">
                  <c:v>310.48367444640002</c:v>
                </c:pt>
                <c:pt idx="6">
                  <c:v>367.79818467979203</c:v>
                </c:pt>
                <c:pt idx="7">
                  <c:v>426.83213022018577</c:v>
                </c:pt>
                <c:pt idx="8">
                  <c:v>487.63709412679134</c:v>
                </c:pt>
                <c:pt idx="9">
                  <c:v>550.26620695059512</c:v>
                </c:pt>
                <c:pt idx="10">
                  <c:v>614.774193159113</c:v>
                </c:pt>
                <c:pt idx="11">
                  <c:v>681.21741895388641</c:v>
                </c:pt>
                <c:pt idx="12">
                  <c:v>749.65394152250303</c:v>
                </c:pt>
                <c:pt idx="13">
                  <c:v>820.14355976817819</c:v>
                </c:pt>
                <c:pt idx="14">
                  <c:v>892.74786656122353</c:v>
                </c:pt>
                <c:pt idx="15">
                  <c:v>967.53030255806027</c:v>
                </c:pt>
                <c:pt idx="16">
                  <c:v>1044.5562116348021</c:v>
                </c:pt>
                <c:pt idx="17">
                  <c:v>1123.8928979838463</c:v>
                </c:pt>
                <c:pt idx="18">
                  <c:v>1205.6096849233618</c:v>
                </c:pt>
                <c:pt idx="19">
                  <c:v>1289.7779754710627</c:v>
                </c:pt>
                <c:pt idx="20">
                  <c:v>1376.4713147351947</c:v>
                </c:pt>
                <c:pt idx="21">
                  <c:v>1465.7654541772506</c:v>
                </c:pt>
                <c:pt idx="22">
                  <c:v>1557.7384178025682</c:v>
                </c:pt>
                <c:pt idx="23">
                  <c:v>1652.4705703366453</c:v>
                </c:pt>
                <c:pt idx="24">
                  <c:v>1750.0446874467448</c:v>
                </c:pt>
                <c:pt idx="25">
                  <c:v>1850.5460280701473</c:v>
                </c:pt>
                <c:pt idx="26">
                  <c:v>1906.0624089122516</c:v>
                </c:pt>
                <c:pt idx="27">
                  <c:v>1963.2442811796193</c:v>
                </c:pt>
                <c:pt idx="28">
                  <c:v>2022.1416096150078</c:v>
                </c:pt>
                <c:pt idx="29">
                  <c:v>2082.8058579034582</c:v>
                </c:pt>
                <c:pt idx="30">
                  <c:v>2145.2900336405619</c:v>
                </c:pt>
                <c:pt idx="31">
                  <c:v>2209.6487346497788</c:v>
                </c:pt>
                <c:pt idx="32">
                  <c:v>2275.9381966892724</c:v>
                </c:pt>
                <c:pt idx="33">
                  <c:v>2344.2163425899507</c:v>
                </c:pt>
                <c:pt idx="34">
                  <c:v>2414.5428328676494</c:v>
                </c:pt>
                <c:pt idx="35">
                  <c:v>2363.379117853679</c:v>
                </c:pt>
                <c:pt idx="36">
                  <c:v>2310.6804913892893</c:v>
                </c:pt>
                <c:pt idx="37">
                  <c:v>2256.400906130968</c:v>
                </c:pt>
                <c:pt idx="38">
                  <c:v>2200.4929333148971</c:v>
                </c:pt>
                <c:pt idx="39">
                  <c:v>2142.9077213143441</c:v>
                </c:pt>
                <c:pt idx="40">
                  <c:v>2083.5949529537747</c:v>
                </c:pt>
                <c:pt idx="41">
                  <c:v>2022.5028015423879</c:v>
                </c:pt>
                <c:pt idx="42">
                  <c:v>1959.5778855886597</c:v>
                </c:pt>
                <c:pt idx="43">
                  <c:v>1894.7652221563196</c:v>
                </c:pt>
                <c:pt idx="44">
                  <c:v>1828.0081788210093</c:v>
                </c:pt>
                <c:pt idx="45">
                  <c:v>1759.2484241856396</c:v>
                </c:pt>
                <c:pt idx="46">
                  <c:v>1688.4258769112089</c:v>
                </c:pt>
                <c:pt idx="47">
                  <c:v>1615.4786532185451</c:v>
                </c:pt>
                <c:pt idx="48">
                  <c:v>1540.3430128151015</c:v>
                </c:pt>
                <c:pt idx="49">
                  <c:v>1462.9533031995545</c:v>
                </c:pt>
                <c:pt idx="50">
                  <c:v>1383.2419022955412</c:v>
                </c:pt>
                <c:pt idx="51">
                  <c:v>1301.1391593644075</c:v>
                </c:pt>
                <c:pt idx="52">
                  <c:v>1216.5733341453397</c:v>
                </c:pt>
                <c:pt idx="53">
                  <c:v>1129.4705341696999</c:v>
                </c:pt>
                <c:pt idx="54">
                  <c:v>1039.7546501947909</c:v>
                </c:pt>
                <c:pt idx="55">
                  <c:v>947.34728970063463</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2-0316-43DA-871C-58939E90493A}"/>
            </c:ext>
          </c:extLst>
        </c:ser>
        <c:dLbls>
          <c:showLegendKey val="0"/>
          <c:showVal val="0"/>
          <c:showCatName val="0"/>
          <c:showSerName val="0"/>
          <c:showPercent val="0"/>
          <c:showBubbleSize val="0"/>
        </c:dLbls>
        <c:axId val="637151744"/>
        <c:axId val="1"/>
      </c:areaChart>
      <c:catAx>
        <c:axId val="637151744"/>
        <c:scaling>
          <c:orientation val="minMax"/>
        </c:scaling>
        <c:delete val="0"/>
        <c:axPos val="b"/>
        <c:numFmt formatCode="General" sourceLinked="1"/>
        <c:majorTickMark val="out"/>
        <c:minorTickMark val="none"/>
        <c:tickLblPos val="nextTo"/>
        <c:spPr>
          <a:ln/>
        </c:spPr>
        <c:crossAx val="1"/>
        <c:crosses val="autoZero"/>
        <c:auto val="1"/>
        <c:lblAlgn val="ctr"/>
        <c:lblOffset val="100"/>
        <c:noMultiLvlLbl val="0"/>
      </c:catAx>
      <c:valAx>
        <c:axId val="1"/>
        <c:scaling>
          <c:orientation val="minMax"/>
        </c:scaling>
        <c:delete val="0"/>
        <c:axPos val="l"/>
        <c:majorGridlines>
          <c:spPr>
            <a:ln w="9525">
              <a:solidFill>
                <a:schemeClr val="accent1"/>
              </a:solidFill>
              <a:prstDash val="sysDot"/>
            </a:ln>
          </c:spPr>
        </c:majorGridlines>
        <c:numFmt formatCode="#,##0_);[Red]\(#,##0\)" sourceLinked="1"/>
        <c:majorTickMark val="out"/>
        <c:minorTickMark val="none"/>
        <c:tickLblPos val="nextTo"/>
        <c:crossAx val="637151744"/>
        <c:crosses val="autoZero"/>
        <c:crossBetween val="midCat"/>
      </c:valAx>
      <c:spPr>
        <a:noFill/>
        <a:ln w="25400">
          <a:noFill/>
        </a:ln>
      </c:spPr>
    </c:plotArea>
    <c:legend>
      <c:legendPos val="b"/>
      <c:overlay val="0"/>
      <c:txPr>
        <a:bodyPr/>
        <a:lstStyle/>
        <a:p>
          <a:pPr>
            <a:defRPr sz="1000"/>
          </a:pPr>
          <a:endParaRPr lang="ja-JP"/>
        </a:p>
      </c:txPr>
    </c:legend>
    <c:plotVisOnly val="1"/>
    <c:dispBlanksAs val="zero"/>
    <c:showDLblsOverMax val="0"/>
  </c:chart>
  <c:spPr>
    <a:solidFill>
      <a:schemeClr val="bg1">
        <a:lumMod val="95000"/>
      </a:schemeClr>
    </a:solidFill>
  </c:spPr>
  <c:txPr>
    <a:bodyPr/>
    <a:lstStyle/>
    <a:p>
      <a:pPr>
        <a:defRPr>
          <a:latin typeface="HGｺﾞｼｯｸM" panose="020B0609000000000000" pitchFamily="49" charset="-128"/>
          <a:ea typeface="HGｺﾞｼｯｸM" panose="020B0609000000000000" pitchFamily="49" charset="-128"/>
        </a:defRPr>
      </a:pPr>
      <a:endParaRPr lang="ja-JP"/>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tx>
            <c:strRef>
              <c:f>投資シミュレーション!$G$7</c:f>
              <c:strCache>
                <c:ptCount val="1"/>
                <c:pt idx="0">
                  <c:v>累積投資額</c:v>
                </c:pt>
              </c:strCache>
            </c:strRef>
          </c:tx>
          <c:spPr>
            <a:solidFill>
              <a:schemeClr val="accent6">
                <a:alpha val="69804"/>
              </a:schemeClr>
            </a:solidFill>
            <a:ln>
              <a:noFill/>
            </a:ln>
            <a:effectLst/>
          </c:spPr>
          <c:cat>
            <c:strRef>
              <c:f>投資シミュレーション!$D$7:$D$58</c:f>
              <c:strCache>
                <c:ptCount val="52"/>
                <c:pt idx="0">
                  <c:v>年齢</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53</c:v>
                </c:pt>
                <c:pt idx="20">
                  <c:v>54</c:v>
                </c:pt>
                <c:pt idx="21">
                  <c:v>55</c:v>
                </c:pt>
                <c:pt idx="22">
                  <c:v>56</c:v>
                </c:pt>
                <c:pt idx="23">
                  <c:v>57</c:v>
                </c:pt>
                <c:pt idx="24">
                  <c:v>58</c:v>
                </c:pt>
                <c:pt idx="25">
                  <c:v>59</c:v>
                </c:pt>
                <c:pt idx="26">
                  <c:v>60</c:v>
                </c:pt>
                <c:pt idx="27">
                  <c:v>61</c:v>
                </c:pt>
                <c:pt idx="28">
                  <c:v>62</c:v>
                </c:pt>
                <c:pt idx="29">
                  <c:v>63</c:v>
                </c:pt>
                <c:pt idx="30">
                  <c:v>64</c:v>
                </c:pt>
                <c:pt idx="31">
                  <c:v>65</c:v>
                </c:pt>
                <c:pt idx="32">
                  <c:v>66</c:v>
                </c:pt>
                <c:pt idx="33">
                  <c:v>67</c:v>
                </c:pt>
                <c:pt idx="34">
                  <c:v>68</c:v>
                </c:pt>
                <c:pt idx="35">
                  <c:v>69</c:v>
                </c:pt>
                <c:pt idx="36">
                  <c:v>70</c:v>
                </c:pt>
                <c:pt idx="37">
                  <c:v>71</c:v>
                </c:pt>
                <c:pt idx="38">
                  <c:v>72</c:v>
                </c:pt>
                <c:pt idx="39">
                  <c:v>73</c:v>
                </c:pt>
                <c:pt idx="40">
                  <c:v>74</c:v>
                </c:pt>
                <c:pt idx="41">
                  <c:v>75</c:v>
                </c:pt>
                <c:pt idx="42">
                  <c:v>76</c:v>
                </c:pt>
                <c:pt idx="43">
                  <c:v>77</c:v>
                </c:pt>
                <c:pt idx="44">
                  <c:v>78</c:v>
                </c:pt>
                <c:pt idx="45">
                  <c:v>79</c:v>
                </c:pt>
                <c:pt idx="46">
                  <c:v>80</c:v>
                </c:pt>
                <c:pt idx="47">
                  <c:v>81</c:v>
                </c:pt>
                <c:pt idx="48">
                  <c:v>82</c:v>
                </c:pt>
                <c:pt idx="49">
                  <c:v>83</c:v>
                </c:pt>
                <c:pt idx="50">
                  <c:v>84</c:v>
                </c:pt>
                <c:pt idx="51">
                  <c:v>85</c:v>
                </c:pt>
              </c:strCache>
            </c:strRef>
          </c:cat>
          <c:val>
            <c:numRef>
              <c:f>投資シミュレーション!$G$8:$G$58</c:f>
              <c:numCache>
                <c:formatCode>#,##0_);[Red]\(#,##0\)</c:formatCode>
                <c:ptCount val="51"/>
                <c:pt idx="0">
                  <c:v>136</c:v>
                </c:pt>
                <c:pt idx="1">
                  <c:v>172</c:v>
                </c:pt>
                <c:pt idx="2">
                  <c:v>208</c:v>
                </c:pt>
                <c:pt idx="3">
                  <c:v>244</c:v>
                </c:pt>
                <c:pt idx="4">
                  <c:v>280</c:v>
                </c:pt>
                <c:pt idx="5">
                  <c:v>316</c:v>
                </c:pt>
                <c:pt idx="6">
                  <c:v>352</c:v>
                </c:pt>
                <c:pt idx="7">
                  <c:v>388</c:v>
                </c:pt>
                <c:pt idx="8">
                  <c:v>424</c:v>
                </c:pt>
                <c:pt idx="9">
                  <c:v>460</c:v>
                </c:pt>
                <c:pt idx="10">
                  <c:v>496</c:v>
                </c:pt>
                <c:pt idx="11">
                  <c:v>532</c:v>
                </c:pt>
                <c:pt idx="12">
                  <c:v>568</c:v>
                </c:pt>
                <c:pt idx="13">
                  <c:v>604</c:v>
                </c:pt>
                <c:pt idx="14">
                  <c:v>640</c:v>
                </c:pt>
                <c:pt idx="15">
                  <c:v>676</c:v>
                </c:pt>
                <c:pt idx="16">
                  <c:v>712</c:v>
                </c:pt>
                <c:pt idx="17">
                  <c:v>748</c:v>
                </c:pt>
                <c:pt idx="18">
                  <c:v>784</c:v>
                </c:pt>
                <c:pt idx="19">
                  <c:v>820</c:v>
                </c:pt>
                <c:pt idx="20">
                  <c:v>856</c:v>
                </c:pt>
                <c:pt idx="21">
                  <c:v>892</c:v>
                </c:pt>
                <c:pt idx="22">
                  <c:v>928</c:v>
                </c:pt>
                <c:pt idx="23">
                  <c:v>964</c:v>
                </c:pt>
                <c:pt idx="24">
                  <c:v>1000</c:v>
                </c:pt>
                <c:pt idx="25">
                  <c:v>1036</c:v>
                </c:pt>
                <c:pt idx="26">
                  <c:v>1072</c:v>
                </c:pt>
                <c:pt idx="27">
                  <c:v>1108</c:v>
                </c:pt>
                <c:pt idx="28">
                  <c:v>1144</c:v>
                </c:pt>
                <c:pt idx="29">
                  <c:v>1180</c:v>
                </c:pt>
                <c:pt idx="30">
                  <c:v>1216</c:v>
                </c:pt>
                <c:pt idx="31">
                  <c:v>1216</c:v>
                </c:pt>
                <c:pt idx="32">
                  <c:v>1216</c:v>
                </c:pt>
                <c:pt idx="33">
                  <c:v>1216</c:v>
                </c:pt>
                <c:pt idx="34">
                  <c:v>1216</c:v>
                </c:pt>
                <c:pt idx="35">
                  <c:v>1216</c:v>
                </c:pt>
                <c:pt idx="36">
                  <c:v>1216</c:v>
                </c:pt>
                <c:pt idx="37">
                  <c:v>1216</c:v>
                </c:pt>
                <c:pt idx="38">
                  <c:v>1216</c:v>
                </c:pt>
                <c:pt idx="39">
                  <c:v>1216</c:v>
                </c:pt>
                <c:pt idx="40">
                  <c:v>1216</c:v>
                </c:pt>
                <c:pt idx="41">
                  <c:v>1216</c:v>
                </c:pt>
                <c:pt idx="42">
                  <c:v>1216</c:v>
                </c:pt>
                <c:pt idx="43">
                  <c:v>1216</c:v>
                </c:pt>
                <c:pt idx="44">
                  <c:v>1216</c:v>
                </c:pt>
                <c:pt idx="45">
                  <c:v>1216</c:v>
                </c:pt>
                <c:pt idx="46">
                  <c:v>1216</c:v>
                </c:pt>
                <c:pt idx="47">
                  <c:v>1216</c:v>
                </c:pt>
                <c:pt idx="48">
                  <c:v>1216</c:v>
                </c:pt>
                <c:pt idx="49">
                  <c:v>1216</c:v>
                </c:pt>
                <c:pt idx="50">
                  <c:v>1216</c:v>
                </c:pt>
              </c:numCache>
            </c:numRef>
          </c:val>
          <c:extLst>
            <c:ext xmlns:c16="http://schemas.microsoft.com/office/drawing/2014/chart" uri="{C3380CC4-5D6E-409C-BE32-E72D297353CC}">
              <c16:uniqueId val="{00000000-52DD-49F0-AC3B-142D66CF657D}"/>
            </c:ext>
          </c:extLst>
        </c:ser>
        <c:ser>
          <c:idx val="1"/>
          <c:order val="1"/>
          <c:tx>
            <c:strRef>
              <c:f>投資シミュレーション!$I$7</c:f>
              <c:strCache>
                <c:ptCount val="1"/>
                <c:pt idx="0">
                  <c:v>投資結果</c:v>
                </c:pt>
              </c:strCache>
            </c:strRef>
          </c:tx>
          <c:spPr>
            <a:solidFill>
              <a:schemeClr val="accent6">
                <a:alpha val="30196"/>
              </a:schemeClr>
            </a:solidFill>
            <a:ln>
              <a:noFill/>
            </a:ln>
            <a:effectLst/>
          </c:spPr>
          <c:cat>
            <c:strRef>
              <c:f>投資シミュレーション!$D$7:$D$58</c:f>
              <c:strCache>
                <c:ptCount val="52"/>
                <c:pt idx="0">
                  <c:v>年齢</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53</c:v>
                </c:pt>
                <c:pt idx="20">
                  <c:v>54</c:v>
                </c:pt>
                <c:pt idx="21">
                  <c:v>55</c:v>
                </c:pt>
                <c:pt idx="22">
                  <c:v>56</c:v>
                </c:pt>
                <c:pt idx="23">
                  <c:v>57</c:v>
                </c:pt>
                <c:pt idx="24">
                  <c:v>58</c:v>
                </c:pt>
                <c:pt idx="25">
                  <c:v>59</c:v>
                </c:pt>
                <c:pt idx="26">
                  <c:v>60</c:v>
                </c:pt>
                <c:pt idx="27">
                  <c:v>61</c:v>
                </c:pt>
                <c:pt idx="28">
                  <c:v>62</c:v>
                </c:pt>
                <c:pt idx="29">
                  <c:v>63</c:v>
                </c:pt>
                <c:pt idx="30">
                  <c:v>64</c:v>
                </c:pt>
                <c:pt idx="31">
                  <c:v>65</c:v>
                </c:pt>
                <c:pt idx="32">
                  <c:v>66</c:v>
                </c:pt>
                <c:pt idx="33">
                  <c:v>67</c:v>
                </c:pt>
                <c:pt idx="34">
                  <c:v>68</c:v>
                </c:pt>
                <c:pt idx="35">
                  <c:v>69</c:v>
                </c:pt>
                <c:pt idx="36">
                  <c:v>70</c:v>
                </c:pt>
                <c:pt idx="37">
                  <c:v>71</c:v>
                </c:pt>
                <c:pt idx="38">
                  <c:v>72</c:v>
                </c:pt>
                <c:pt idx="39">
                  <c:v>73</c:v>
                </c:pt>
                <c:pt idx="40">
                  <c:v>74</c:v>
                </c:pt>
                <c:pt idx="41">
                  <c:v>75</c:v>
                </c:pt>
                <c:pt idx="42">
                  <c:v>76</c:v>
                </c:pt>
                <c:pt idx="43">
                  <c:v>77</c:v>
                </c:pt>
                <c:pt idx="44">
                  <c:v>78</c:v>
                </c:pt>
                <c:pt idx="45">
                  <c:v>79</c:v>
                </c:pt>
                <c:pt idx="46">
                  <c:v>80</c:v>
                </c:pt>
                <c:pt idx="47">
                  <c:v>81</c:v>
                </c:pt>
                <c:pt idx="48">
                  <c:v>82</c:v>
                </c:pt>
                <c:pt idx="49">
                  <c:v>83</c:v>
                </c:pt>
                <c:pt idx="50">
                  <c:v>84</c:v>
                </c:pt>
                <c:pt idx="51">
                  <c:v>85</c:v>
                </c:pt>
              </c:strCache>
            </c:strRef>
          </c:cat>
          <c:val>
            <c:numRef>
              <c:f>投資シミュレーション!$I$8:$I$58</c:f>
              <c:numCache>
                <c:formatCode>#,##0_);[Red]\(#,##0\)</c:formatCode>
                <c:ptCount val="51"/>
                <c:pt idx="0">
                  <c:v>142.52800000000002</c:v>
                </c:pt>
                <c:pt idx="1">
                  <c:v>185.36934400000004</c:v>
                </c:pt>
                <c:pt idx="2">
                  <c:v>230.26707251200006</c:v>
                </c:pt>
                <c:pt idx="3">
                  <c:v>277.31989199257606</c:v>
                </c:pt>
                <c:pt idx="4">
                  <c:v>326.63124680821971</c:v>
                </c:pt>
                <c:pt idx="5">
                  <c:v>378.30954665501429</c:v>
                </c:pt>
                <c:pt idx="6">
                  <c:v>432.46840489445498</c:v>
                </c:pt>
                <c:pt idx="7">
                  <c:v>489.22688832938883</c:v>
                </c:pt>
                <c:pt idx="8">
                  <c:v>548.70977896919953</c:v>
                </c:pt>
                <c:pt idx="9">
                  <c:v>611.04784835972112</c:v>
                </c:pt>
                <c:pt idx="10">
                  <c:v>676.37814508098779</c:v>
                </c:pt>
                <c:pt idx="11">
                  <c:v>744.84429604487525</c:v>
                </c:pt>
                <c:pt idx="12">
                  <c:v>816.59682225502934</c:v>
                </c:pt>
                <c:pt idx="13">
                  <c:v>891.79346972327073</c:v>
                </c:pt>
                <c:pt idx="14">
                  <c:v>970.59955626998772</c:v>
                </c:pt>
                <c:pt idx="15">
                  <c:v>1053.1883349709472</c:v>
                </c:pt>
                <c:pt idx="16">
                  <c:v>1139.7413750495527</c:v>
                </c:pt>
                <c:pt idx="17">
                  <c:v>1230.4489610519313</c:v>
                </c:pt>
                <c:pt idx="18">
                  <c:v>1325.5105111824241</c:v>
                </c:pt>
                <c:pt idx="19">
                  <c:v>1425.1350157191805</c:v>
                </c:pt>
                <c:pt idx="20">
                  <c:v>1529.5414964737013</c:v>
                </c:pt>
                <c:pt idx="21">
                  <c:v>1638.959488304439</c:v>
                </c:pt>
                <c:pt idx="22">
                  <c:v>1753.6295437430522</c:v>
                </c:pt>
                <c:pt idx="23">
                  <c:v>1873.8037618427188</c:v>
                </c:pt>
                <c:pt idx="24">
                  <c:v>1999.7463424111695</c:v>
                </c:pt>
                <c:pt idx="25">
                  <c:v>2131.7341668469057</c:v>
                </c:pt>
                <c:pt idx="26">
                  <c:v>2270.0574068555575</c:v>
                </c:pt>
                <c:pt idx="27">
                  <c:v>2415.0201623846242</c:v>
                </c:pt>
                <c:pt idx="28">
                  <c:v>2566.9411301790865</c:v>
                </c:pt>
                <c:pt idx="29">
                  <c:v>2726.1543044276827</c:v>
                </c:pt>
                <c:pt idx="30">
                  <c:v>2893.0097110402116</c:v>
                </c:pt>
                <c:pt idx="31">
                  <c:v>3031.874177170142</c:v>
                </c:pt>
                <c:pt idx="32">
                  <c:v>3177.4041376743089</c:v>
                </c:pt>
                <c:pt idx="33">
                  <c:v>3329.9195362826758</c:v>
                </c:pt>
                <c:pt idx="34">
                  <c:v>3489.7556740242444</c:v>
                </c:pt>
                <c:pt idx="35">
                  <c:v>3657.2639463774085</c:v>
                </c:pt>
                <c:pt idx="36">
                  <c:v>3832.8126158035243</c:v>
                </c:pt>
                <c:pt idx="37">
                  <c:v>4016.7876213620934</c:v>
                </c:pt>
                <c:pt idx="38">
                  <c:v>4209.5934271874739</c:v>
                </c:pt>
                <c:pt idx="39">
                  <c:v>4411.6539116924732</c:v>
                </c:pt>
                <c:pt idx="40">
                  <c:v>4623.4132994537122</c:v>
                </c:pt>
                <c:pt idx="41">
                  <c:v>4845.3371378274906</c:v>
                </c:pt>
                <c:pt idx="42">
                  <c:v>5077.9133204432101</c:v>
                </c:pt>
                <c:pt idx="43">
                  <c:v>5321.6531598244846</c:v>
                </c:pt>
                <c:pt idx="44">
                  <c:v>5577.0925114960601</c:v>
                </c:pt>
                <c:pt idx="45">
                  <c:v>5844.792952047871</c:v>
                </c:pt>
                <c:pt idx="46">
                  <c:v>6125.3430137461692</c:v>
                </c:pt>
                <c:pt idx="47">
                  <c:v>6419.3594784059851</c:v>
                </c:pt>
                <c:pt idx="48">
                  <c:v>6727.4887333694724</c:v>
                </c:pt>
                <c:pt idx="49">
                  <c:v>7050.4081925712071</c:v>
                </c:pt>
                <c:pt idx="50">
                  <c:v>7388.8277858146257</c:v>
                </c:pt>
              </c:numCache>
            </c:numRef>
          </c:val>
          <c:extLst>
            <c:ext xmlns:c16="http://schemas.microsoft.com/office/drawing/2014/chart" uri="{C3380CC4-5D6E-409C-BE32-E72D297353CC}">
              <c16:uniqueId val="{00000001-52DD-49F0-AC3B-142D66CF657D}"/>
            </c:ext>
          </c:extLst>
        </c:ser>
        <c:dLbls>
          <c:showLegendKey val="0"/>
          <c:showVal val="0"/>
          <c:showCatName val="0"/>
          <c:showSerName val="0"/>
          <c:showPercent val="0"/>
          <c:showBubbleSize val="0"/>
        </c:dLbls>
        <c:axId val="628521920"/>
        <c:axId val="1"/>
      </c:areaChart>
      <c:catAx>
        <c:axId val="6285219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8521920"/>
        <c:crosses val="autoZero"/>
        <c:crossBetween val="midCat"/>
      </c:valAx>
      <c:spPr>
        <a:noFill/>
        <a:ln w="25400">
          <a:noFill/>
        </a:ln>
      </c:spPr>
    </c:plotArea>
    <c:legend>
      <c:legendPos val="t"/>
      <c:layout>
        <c:manualLayout>
          <c:xMode val="edge"/>
          <c:yMode val="edge"/>
          <c:x val="0.28032219937947561"/>
          <c:y val="1.9559897179627108E-2"/>
          <c:w val="0.46636602664654836"/>
          <c:h val="9.046529453046749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zero"/>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tx>
            <c:strRef>
              <c:f>過去騰落率!$J$10</c:f>
              <c:strCache>
                <c:ptCount val="1"/>
                <c:pt idx="0">
                  <c:v>累積投資額</c:v>
                </c:pt>
              </c:strCache>
            </c:strRef>
          </c:tx>
          <c:spPr>
            <a:solidFill>
              <a:schemeClr val="accent6">
                <a:alpha val="69804"/>
              </a:schemeClr>
            </a:solidFill>
            <a:ln>
              <a:noFill/>
            </a:ln>
            <a:effectLst/>
          </c:spPr>
          <c:cat>
            <c:numRef>
              <c:f>過去騰落率!$B$11:$B$45</c:f>
              <c:numCache>
                <c:formatCode>General</c:formatCod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numCache>
            </c:numRef>
          </c:cat>
          <c:val>
            <c:numRef>
              <c:f>過去騰落率!$J$11:$J$45</c:f>
              <c:numCache>
                <c:formatCode>#,##0_);[Red]\(#,##0\)</c:formatCode>
                <c:ptCount val="35"/>
                <c:pt idx="0">
                  <c:v>36</c:v>
                </c:pt>
                <c:pt idx="1">
                  <c:v>72</c:v>
                </c:pt>
                <c:pt idx="2">
                  <c:v>108</c:v>
                </c:pt>
                <c:pt idx="3">
                  <c:v>144</c:v>
                </c:pt>
                <c:pt idx="4">
                  <c:v>180</c:v>
                </c:pt>
                <c:pt idx="5">
                  <c:v>216</c:v>
                </c:pt>
                <c:pt idx="6">
                  <c:v>252</c:v>
                </c:pt>
                <c:pt idx="7">
                  <c:v>288</c:v>
                </c:pt>
                <c:pt idx="8">
                  <c:v>324</c:v>
                </c:pt>
                <c:pt idx="9">
                  <c:v>360</c:v>
                </c:pt>
                <c:pt idx="10">
                  <c:v>396</c:v>
                </c:pt>
                <c:pt idx="11">
                  <c:v>432</c:v>
                </c:pt>
                <c:pt idx="12">
                  <c:v>468</c:v>
                </c:pt>
                <c:pt idx="13">
                  <c:v>504</c:v>
                </c:pt>
                <c:pt idx="14">
                  <c:v>540</c:v>
                </c:pt>
                <c:pt idx="15">
                  <c:v>576</c:v>
                </c:pt>
                <c:pt idx="16">
                  <c:v>612</c:v>
                </c:pt>
                <c:pt idx="17">
                  <c:v>648</c:v>
                </c:pt>
                <c:pt idx="18">
                  <c:v>684</c:v>
                </c:pt>
                <c:pt idx="19">
                  <c:v>720</c:v>
                </c:pt>
                <c:pt idx="20">
                  <c:v>756</c:v>
                </c:pt>
                <c:pt idx="21">
                  <c:v>792</c:v>
                </c:pt>
                <c:pt idx="22">
                  <c:v>828</c:v>
                </c:pt>
                <c:pt idx="23">
                  <c:v>864</c:v>
                </c:pt>
                <c:pt idx="24">
                  <c:v>900</c:v>
                </c:pt>
                <c:pt idx="25">
                  <c:v>936</c:v>
                </c:pt>
                <c:pt idx="26">
                  <c:v>972</c:v>
                </c:pt>
                <c:pt idx="27">
                  <c:v>1008</c:v>
                </c:pt>
                <c:pt idx="28">
                  <c:v>1044</c:v>
                </c:pt>
                <c:pt idx="29">
                  <c:v>1080</c:v>
                </c:pt>
                <c:pt idx="30">
                  <c:v>1116</c:v>
                </c:pt>
                <c:pt idx="31">
                  <c:v>1152</c:v>
                </c:pt>
                <c:pt idx="32">
                  <c:v>1188</c:v>
                </c:pt>
                <c:pt idx="33">
                  <c:v>1224</c:v>
                </c:pt>
                <c:pt idx="34">
                  <c:v>1260</c:v>
                </c:pt>
              </c:numCache>
            </c:numRef>
          </c:val>
          <c:extLst>
            <c:ext xmlns:c16="http://schemas.microsoft.com/office/drawing/2014/chart" uri="{C3380CC4-5D6E-409C-BE32-E72D297353CC}">
              <c16:uniqueId val="{00000000-FDFE-4AB2-8AD8-C286A591A0D8}"/>
            </c:ext>
          </c:extLst>
        </c:ser>
        <c:ser>
          <c:idx val="1"/>
          <c:order val="1"/>
          <c:tx>
            <c:strRef>
              <c:f>過去騰落率!$L$10</c:f>
              <c:strCache>
                <c:ptCount val="1"/>
                <c:pt idx="0">
                  <c:v>投資結果</c:v>
                </c:pt>
              </c:strCache>
            </c:strRef>
          </c:tx>
          <c:spPr>
            <a:solidFill>
              <a:schemeClr val="accent6">
                <a:alpha val="30196"/>
              </a:schemeClr>
            </a:solidFill>
            <a:ln>
              <a:noFill/>
            </a:ln>
            <a:effectLst/>
          </c:spPr>
          <c:cat>
            <c:numRef>
              <c:f>過去騰落率!$B$11:$B$45</c:f>
              <c:numCache>
                <c:formatCode>General</c:formatCod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numCache>
            </c:numRef>
          </c:cat>
          <c:val>
            <c:numRef>
              <c:f>過去騰落率!$L$11:$L$45</c:f>
              <c:numCache>
                <c:formatCode>#,##0_);[Red]\(#,##0\)</c:formatCode>
                <c:ptCount val="35"/>
                <c:pt idx="0">
                  <c:v>31.543199999999999</c:v>
                </c:pt>
                <c:pt idx="1">
                  <c:v>70.192828800000001</c:v>
                </c:pt>
                <c:pt idx="2">
                  <c:v>105.13993636799999</c:v>
                </c:pt>
                <c:pt idx="3">
                  <c:v>149.10954354469442</c:v>
                </c:pt>
                <c:pt idx="4">
                  <c:v>177.71371018487758</c:v>
                </c:pt>
                <c:pt idx="5">
                  <c:v>246.05760543852529</c:v>
                </c:pt>
                <c:pt idx="6">
                  <c:v>331.51518413166889</c:v>
                </c:pt>
                <c:pt idx="7">
                  <c:v>412.53494613674951</c:v>
                </c:pt>
                <c:pt idx="8">
                  <c:v>433.27115312968976</c:v>
                </c:pt>
                <c:pt idx="9">
                  <c:v>504.62607922507249</c:v>
                </c:pt>
                <c:pt idx="10">
                  <c:v>573.12399872716719</c:v>
                </c:pt>
                <c:pt idx="11">
                  <c:v>642.47981545308835</c:v>
                </c:pt>
                <c:pt idx="12">
                  <c:v>632.22126874046592</c:v>
                </c:pt>
                <c:pt idx="13">
                  <c:v>763.68668032027631</c:v>
                </c:pt>
                <c:pt idx="14">
                  <c:v>885.83053786040352</c:v>
                </c:pt>
                <c:pt idx="15">
                  <c:v>1111.3982729625297</c:v>
                </c:pt>
                <c:pt idx="16">
                  <c:v>1316.1085307982416</c:v>
                </c:pt>
                <c:pt idx="17">
                  <c:v>1306.0447322203031</c:v>
                </c:pt>
                <c:pt idx="18">
                  <c:v>919.40865687381302</c:v>
                </c:pt>
                <c:pt idx="19">
                  <c:v>1123.4765593503462</c:v>
                </c:pt>
                <c:pt idx="20">
                  <c:v>1148.4664890687127</c:v>
                </c:pt>
                <c:pt idx="21">
                  <c:v>1118.5445125961685</c:v>
                </c:pt>
                <c:pt idx="22">
                  <c:v>1409.5726614680948</c:v>
                </c:pt>
                <c:pt idx="23">
                  <c:v>1889.5880498305448</c:v>
                </c:pt>
                <c:pt idx="24">
                  <c:v>2275.1618390491958</c:v>
                </c:pt>
                <c:pt idx="25">
                  <c:v>2340.7389429568352</c:v>
                </c:pt>
                <c:pt idx="26">
                  <c:v>2417.4678005642845</c:v>
                </c:pt>
                <c:pt idx="27">
                  <c:v>2690.8631385796975</c:v>
                </c:pt>
                <c:pt idx="28">
                  <c:v>2515.3612958873332</c:v>
                </c:pt>
                <c:pt idx="29">
                  <c:v>2957.3406090435487</c:v>
                </c:pt>
                <c:pt idx="30">
                  <c:v>3048.3471443717585</c:v>
                </c:pt>
                <c:pt idx="31">
                  <c:v>3658.6557463713975</c:v>
                </c:pt>
                <c:pt idx="32">
                  <c:v>3464.1604343499998</c:v>
                </c:pt>
                <c:pt idx="33">
                  <c:v>4188.1426966119097</c:v>
                </c:pt>
                <c:pt idx="34">
                  <c:v>4818.8589595308013</c:v>
                </c:pt>
              </c:numCache>
            </c:numRef>
          </c:val>
          <c:extLst>
            <c:ext xmlns:c16="http://schemas.microsoft.com/office/drawing/2014/chart" uri="{C3380CC4-5D6E-409C-BE32-E72D297353CC}">
              <c16:uniqueId val="{00000001-FDFE-4AB2-8AD8-C286A591A0D8}"/>
            </c:ext>
          </c:extLst>
        </c:ser>
        <c:dLbls>
          <c:showLegendKey val="0"/>
          <c:showVal val="0"/>
          <c:showCatName val="0"/>
          <c:showSerName val="0"/>
          <c:showPercent val="0"/>
          <c:showBubbleSize val="0"/>
        </c:dLbls>
        <c:axId val="628521920"/>
        <c:axId val="1"/>
      </c:areaChart>
      <c:catAx>
        <c:axId val="6285219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8521920"/>
        <c:crosses val="autoZero"/>
        <c:crossBetween val="midCat"/>
      </c:valAx>
      <c:spPr>
        <a:noFill/>
        <a:ln w="25400">
          <a:noFill/>
        </a:ln>
      </c:spPr>
    </c:plotArea>
    <c:legend>
      <c:legendPos val="t"/>
      <c:layout>
        <c:manualLayout>
          <c:xMode val="edge"/>
          <c:yMode val="edge"/>
          <c:x val="0.28032219937947561"/>
          <c:y val="1.9559897179627108E-2"/>
          <c:w val="0.46636602664654836"/>
          <c:h val="9.046529453046749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zero"/>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hyperlink" Target="#&#20837;&#21147;&#12471;&#12540;&#12488;!H12"/></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jpeg"/><Relationship Id="rId18" Type="http://schemas.openxmlformats.org/officeDocument/2006/relationships/hyperlink" Target="https://www.excelcf.net/ideconisa/" TargetMode="External"/><Relationship Id="rId3" Type="http://schemas.openxmlformats.org/officeDocument/2006/relationships/image" Target="../media/image7.png"/><Relationship Id="rId21" Type="http://schemas.openxmlformats.org/officeDocument/2006/relationships/image" Target="../media/image21.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18.JPG"/><Relationship Id="rId2" Type="http://schemas.openxmlformats.org/officeDocument/2006/relationships/image" Target="../media/image6.png"/><Relationship Id="rId16" Type="http://schemas.openxmlformats.org/officeDocument/2006/relationships/hyperlink" Target="https://www.youtube.com/watch?v=I0QID1Wah08" TargetMode="External"/><Relationship Id="rId20" Type="http://schemas.openxmlformats.org/officeDocument/2006/relationships/image" Target="../media/image20.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5" Type="http://schemas.openxmlformats.org/officeDocument/2006/relationships/image" Target="../media/image9.png"/><Relationship Id="rId15" Type="http://schemas.openxmlformats.org/officeDocument/2006/relationships/hyperlink" Target="#&#25237;&#36039;&#12471;&#12511;&#12517;&#12524;&#12540;&#12471;&#12519;&#12531;!A1"/><Relationship Id="rId10" Type="http://schemas.openxmlformats.org/officeDocument/2006/relationships/image" Target="../media/image14.png"/><Relationship Id="rId19" Type="http://schemas.openxmlformats.org/officeDocument/2006/relationships/image" Target="../media/image19.jpg"/><Relationship Id="rId4" Type="http://schemas.openxmlformats.org/officeDocument/2006/relationships/image" Target="../media/image8.png"/><Relationship Id="rId9" Type="http://schemas.openxmlformats.org/officeDocument/2006/relationships/image" Target="../media/image13.jpeg"/><Relationship Id="rId14" Type="http://schemas.openxmlformats.org/officeDocument/2006/relationships/hyperlink" Target="#'&#23478;&#35336;&#31807;&#65288;&#24180;&#38291;&#21454;&#25903;&#65289;'!A1"/></Relationships>
</file>

<file path=xl/drawings/_rels/drawing3.xml.rels><?xml version="1.0" encoding="UTF-8" standalone="yes"?>
<Relationships xmlns="http://schemas.openxmlformats.org/package/2006/relationships"><Relationship Id="rId8" Type="http://schemas.openxmlformats.org/officeDocument/2006/relationships/hyperlink" Target="https://note.com/excelcf/n/n4aa6af7de741" TargetMode="External"/><Relationship Id="rId13" Type="http://schemas.openxmlformats.org/officeDocument/2006/relationships/hyperlink" Target="https://coconala.com/services/2015316" TargetMode="External"/><Relationship Id="rId3" Type="http://schemas.openxmlformats.org/officeDocument/2006/relationships/image" Target="../media/image7.png"/><Relationship Id="rId7" Type="http://schemas.openxmlformats.org/officeDocument/2006/relationships/image" Target="../media/image24.jpeg"/><Relationship Id="rId12" Type="http://schemas.openxmlformats.org/officeDocument/2006/relationships/hyperlink" Target="https://coconala.com/services/6072" TargetMode="External"/><Relationship Id="rId2" Type="http://schemas.openxmlformats.org/officeDocument/2006/relationships/image" Target="../media/image22.png"/><Relationship Id="rId1" Type="http://schemas.openxmlformats.org/officeDocument/2006/relationships/chart" Target="../charts/chart1.xml"/><Relationship Id="rId6" Type="http://schemas.openxmlformats.org/officeDocument/2006/relationships/hyperlink" Target="https://coconala.com/services/339931" TargetMode="External"/><Relationship Id="rId11" Type="http://schemas.openxmlformats.org/officeDocument/2006/relationships/image" Target="../media/image26.png"/><Relationship Id="rId5" Type="http://schemas.openxmlformats.org/officeDocument/2006/relationships/image" Target="../media/image23.png"/><Relationship Id="rId10" Type="http://schemas.openxmlformats.org/officeDocument/2006/relationships/hyperlink" Target="https://www.excelcf.net/lp/" TargetMode="External"/><Relationship Id="rId4" Type="http://schemas.openxmlformats.org/officeDocument/2006/relationships/image" Target="../media/image5.png"/><Relationship Id="rId9" Type="http://schemas.openxmlformats.org/officeDocument/2006/relationships/image" Target="../media/image25.JPG"/><Relationship Id="rId14" Type="http://schemas.openxmlformats.org/officeDocument/2006/relationships/hyperlink" Target="https://www.excelcf.net/feedback/"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27.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2</xdr:col>
      <xdr:colOff>866552</xdr:colOff>
      <xdr:row>15</xdr:row>
      <xdr:rowOff>135883</xdr:rowOff>
    </xdr:to>
    <xdr:pic>
      <xdr:nvPicPr>
        <xdr:cNvPr id="2" name="図 1">
          <a:extLst>
            <a:ext uri="{FF2B5EF4-FFF2-40B4-BE49-F238E27FC236}">
              <a16:creationId xmlns:a16="http://schemas.microsoft.com/office/drawing/2014/main" id="{95683BD8-A517-422C-ACFF-99D6A7EFE10F}"/>
            </a:ext>
          </a:extLst>
        </xdr:cNvPr>
        <xdr:cNvPicPr>
          <a:picLocks noChangeAspect="1"/>
        </xdr:cNvPicPr>
      </xdr:nvPicPr>
      <xdr:blipFill>
        <a:blip xmlns:r="http://schemas.openxmlformats.org/officeDocument/2006/relationships" r:embed="rId1"/>
        <a:stretch>
          <a:fillRect/>
        </a:stretch>
      </xdr:blipFill>
      <xdr:spPr>
        <a:xfrm>
          <a:off x="247650" y="3009900"/>
          <a:ext cx="1371377" cy="345433"/>
        </a:xfrm>
        <a:prstGeom prst="rect">
          <a:avLst/>
        </a:prstGeom>
      </xdr:spPr>
    </xdr:pic>
    <xdr:clientData/>
  </xdr:twoCellAnchor>
  <xdr:twoCellAnchor editAs="oneCell">
    <xdr:from>
      <xdr:col>1</xdr:col>
      <xdr:colOff>0</xdr:colOff>
      <xdr:row>20</xdr:row>
      <xdr:rowOff>0</xdr:rowOff>
    </xdr:from>
    <xdr:to>
      <xdr:col>1</xdr:col>
      <xdr:colOff>438211</xdr:colOff>
      <xdr:row>20</xdr:row>
      <xdr:rowOff>200053</xdr:rowOff>
    </xdr:to>
    <xdr:pic>
      <xdr:nvPicPr>
        <xdr:cNvPr id="3" name="図 2">
          <a:extLst>
            <a:ext uri="{FF2B5EF4-FFF2-40B4-BE49-F238E27FC236}">
              <a16:creationId xmlns:a16="http://schemas.microsoft.com/office/drawing/2014/main" id="{7592BF8D-D0BC-4400-8D3F-F563FB7A4CA0}"/>
            </a:ext>
          </a:extLst>
        </xdr:cNvPr>
        <xdr:cNvPicPr>
          <a:picLocks noChangeAspect="1"/>
        </xdr:cNvPicPr>
      </xdr:nvPicPr>
      <xdr:blipFill>
        <a:blip xmlns:r="http://schemas.openxmlformats.org/officeDocument/2006/relationships" r:embed="rId2"/>
        <a:stretch>
          <a:fillRect/>
        </a:stretch>
      </xdr:blipFill>
      <xdr:spPr>
        <a:xfrm>
          <a:off x="247650" y="4267200"/>
          <a:ext cx="438211" cy="200053"/>
        </a:xfrm>
        <a:prstGeom prst="rect">
          <a:avLst/>
        </a:prstGeom>
      </xdr:spPr>
    </xdr:pic>
    <xdr:clientData/>
  </xdr:twoCellAnchor>
  <xdr:twoCellAnchor editAs="oneCell">
    <xdr:from>
      <xdr:col>3</xdr:col>
      <xdr:colOff>0</xdr:colOff>
      <xdr:row>20</xdr:row>
      <xdr:rowOff>0</xdr:rowOff>
    </xdr:from>
    <xdr:to>
      <xdr:col>3</xdr:col>
      <xdr:colOff>447737</xdr:colOff>
      <xdr:row>21</xdr:row>
      <xdr:rowOff>2513</xdr:rowOff>
    </xdr:to>
    <xdr:pic>
      <xdr:nvPicPr>
        <xdr:cNvPr id="4" name="図 3">
          <a:extLst>
            <a:ext uri="{FF2B5EF4-FFF2-40B4-BE49-F238E27FC236}">
              <a16:creationId xmlns:a16="http://schemas.microsoft.com/office/drawing/2014/main" id="{3FE5B60B-9298-4216-A96B-30B36F2276E2}"/>
            </a:ext>
          </a:extLst>
        </xdr:cNvPr>
        <xdr:cNvPicPr>
          <a:picLocks noChangeAspect="1"/>
        </xdr:cNvPicPr>
      </xdr:nvPicPr>
      <xdr:blipFill>
        <a:blip xmlns:r="http://schemas.openxmlformats.org/officeDocument/2006/relationships" r:embed="rId3"/>
        <a:stretch>
          <a:fillRect/>
        </a:stretch>
      </xdr:blipFill>
      <xdr:spPr>
        <a:xfrm>
          <a:off x="2324100" y="4267200"/>
          <a:ext cx="447737" cy="212063"/>
        </a:xfrm>
        <a:prstGeom prst="rect">
          <a:avLst/>
        </a:prstGeom>
      </xdr:spPr>
    </xdr:pic>
    <xdr:clientData/>
  </xdr:twoCellAnchor>
  <xdr:twoCellAnchor editAs="oneCell">
    <xdr:from>
      <xdr:col>5</xdr:col>
      <xdr:colOff>82826</xdr:colOff>
      <xdr:row>25</xdr:row>
      <xdr:rowOff>182218</xdr:rowOff>
    </xdr:from>
    <xdr:to>
      <xdr:col>6</xdr:col>
      <xdr:colOff>186054</xdr:colOff>
      <xdr:row>27</xdr:row>
      <xdr:rowOff>63404</xdr:rowOff>
    </xdr:to>
    <xdr:pic>
      <xdr:nvPicPr>
        <xdr:cNvPr id="5" name="図 4">
          <a:hlinkClick xmlns:r="http://schemas.openxmlformats.org/officeDocument/2006/relationships" r:id="rId4"/>
          <a:extLst>
            <a:ext uri="{FF2B5EF4-FFF2-40B4-BE49-F238E27FC236}">
              <a16:creationId xmlns:a16="http://schemas.microsoft.com/office/drawing/2014/main" id="{0EA19865-9B98-45FA-B4A2-27F5F1CCACFA}"/>
            </a:ext>
          </a:extLst>
        </xdr:cNvPr>
        <xdr:cNvPicPr>
          <a:picLocks noChangeAspect="1"/>
        </xdr:cNvPicPr>
      </xdr:nvPicPr>
      <xdr:blipFill>
        <a:blip xmlns:r="http://schemas.openxmlformats.org/officeDocument/2006/relationships" r:embed="rId5"/>
        <a:stretch>
          <a:fillRect/>
        </a:stretch>
      </xdr:blipFill>
      <xdr:spPr>
        <a:xfrm>
          <a:off x="7207526" y="5497168"/>
          <a:ext cx="789028" cy="300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152400</xdr:colOff>
      <xdr:row>281</xdr:row>
      <xdr:rowOff>104775</xdr:rowOff>
    </xdr:from>
    <xdr:to>
      <xdr:col>18</xdr:col>
      <xdr:colOff>209550</xdr:colOff>
      <xdr:row>284</xdr:row>
      <xdr:rowOff>28575</xdr:rowOff>
    </xdr:to>
    <xdr:pic>
      <xdr:nvPicPr>
        <xdr:cNvPr id="660866" name="図 3">
          <a:extLst>
            <a:ext uri="{FF2B5EF4-FFF2-40B4-BE49-F238E27FC236}">
              <a16:creationId xmlns:a16="http://schemas.microsoft.com/office/drawing/2014/main" id="{00000000-0008-0000-0100-000082150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6625" y="40271700"/>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152400</xdr:colOff>
      <xdr:row>11</xdr:row>
      <xdr:rowOff>47625</xdr:rowOff>
    </xdr:from>
    <xdr:to>
      <xdr:col>18</xdr:col>
      <xdr:colOff>209550</xdr:colOff>
      <xdr:row>13</xdr:row>
      <xdr:rowOff>133350</xdr:rowOff>
    </xdr:to>
    <xdr:pic>
      <xdr:nvPicPr>
        <xdr:cNvPr id="660867" name="図 4">
          <a:extLst>
            <a:ext uri="{FF2B5EF4-FFF2-40B4-BE49-F238E27FC236}">
              <a16:creationId xmlns:a16="http://schemas.microsoft.com/office/drawing/2014/main" id="{00000000-0008-0000-0100-000083150A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86625" y="2038350"/>
          <a:ext cx="476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182880</xdr:colOff>
      <xdr:row>29</xdr:row>
      <xdr:rowOff>125729</xdr:rowOff>
    </xdr:from>
    <xdr:to>
      <xdr:col>18</xdr:col>
      <xdr:colOff>32318</xdr:colOff>
      <xdr:row>38</xdr:row>
      <xdr:rowOff>0</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5640705" y="4935854"/>
          <a:ext cx="1944938" cy="1474471"/>
        </a:xfrm>
        <a:prstGeom prst="wedgeRoundRectCallout">
          <a:avLst>
            <a:gd name="adj1" fmla="val 7439"/>
            <a:gd name="adj2" fmla="val 56786"/>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HG丸ｺﾞｼｯｸM-PRO" panose="020F0600000000000000" pitchFamily="50" charset="-128"/>
              <a:ea typeface="HG丸ｺﾞｼｯｸM-PRO" panose="020F0600000000000000" pitchFamily="50" charset="-128"/>
              <a:cs typeface="+mn-cs"/>
            </a:rPr>
            <a:t>リタイア後の給与収入等（年金以外）がゼロになる場合は、</a:t>
          </a:r>
          <a:endParaRPr kumimoji="1" lang="en-US" altLang="ja-JP" sz="1100" b="1">
            <a:solidFill>
              <a:schemeClr val="lt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1100" b="1" u="sng">
              <a:solidFill>
                <a:srgbClr val="FF0000"/>
              </a:solidFill>
              <a:effectLst/>
              <a:latin typeface="HG丸ｺﾞｼｯｸM-PRO" panose="020F0600000000000000" pitchFamily="50" charset="-128"/>
              <a:ea typeface="HG丸ｺﾞｼｯｸM-PRO" panose="020F0600000000000000" pitchFamily="50" charset="-128"/>
              <a:cs typeface="+mn-cs"/>
            </a:rPr>
            <a:t>20XX</a:t>
          </a:r>
          <a:r>
            <a:rPr kumimoji="1" lang="ja-JP" altLang="ja-JP" sz="1100" b="1" u="sng">
              <a:solidFill>
                <a:srgbClr val="FF0000"/>
              </a:solidFill>
              <a:effectLst/>
              <a:latin typeface="HG丸ｺﾞｼｯｸM-PRO" panose="020F0600000000000000" pitchFamily="50" charset="-128"/>
              <a:ea typeface="HG丸ｺﾞｼｯｸM-PRO" panose="020F0600000000000000" pitchFamily="50" charset="-128"/>
              <a:cs typeface="+mn-cs"/>
            </a:rPr>
            <a:t>年から金額</a:t>
          </a:r>
          <a:r>
            <a:rPr kumimoji="1" lang="en-US" altLang="ja-JP" sz="1100" b="1" u="sng">
              <a:solidFill>
                <a:srgbClr val="FF0000"/>
              </a:solidFill>
              <a:effectLst/>
              <a:latin typeface="HG丸ｺﾞｼｯｸM-PRO" panose="020F0600000000000000" pitchFamily="50" charset="-128"/>
              <a:ea typeface="HG丸ｺﾞｼｯｸM-PRO" panose="020F0600000000000000" pitchFamily="50" charset="-128"/>
              <a:cs typeface="+mn-cs"/>
            </a:rPr>
            <a:t>0</a:t>
          </a:r>
          <a:r>
            <a:rPr kumimoji="1" lang="ja-JP" altLang="ja-JP" sz="1100" b="1">
              <a:solidFill>
                <a:schemeClr val="lt1"/>
              </a:solidFill>
              <a:effectLst/>
              <a:latin typeface="HG丸ｺﾞｼｯｸM-PRO" panose="020F0600000000000000" pitchFamily="50" charset="-128"/>
              <a:ea typeface="HG丸ｺﾞｼｯｸM-PRO" panose="020F0600000000000000" pitchFamily="50" charset="-128"/>
              <a:cs typeface="+mn-cs"/>
            </a:rPr>
            <a:t>と入力ください。</a:t>
          </a:r>
          <a:endParaRPr lang="ja-JP" altLang="ja-JP">
            <a:effectLst/>
            <a:latin typeface="HG丸ｺﾞｼｯｸM-PRO" panose="020F0600000000000000" pitchFamily="50" charset="-128"/>
            <a:ea typeface="HG丸ｺﾞｼｯｸM-PRO" panose="020F0600000000000000" pitchFamily="50" charset="-128"/>
          </a:endParaRPr>
        </a:p>
        <a:p>
          <a:pPr algn="l">
            <a:lnSpc>
              <a:spcPts val="700"/>
            </a:lnSpc>
          </a:pPr>
          <a:endParaRPr kumimoji="1" lang="ja-JP" altLang="en-US" sz="1100"/>
        </a:p>
      </xdr:txBody>
    </xdr:sp>
    <xdr:clientData/>
  </xdr:twoCellAnchor>
  <xdr:twoCellAnchor editAs="oneCell">
    <xdr:from>
      <xdr:col>16</xdr:col>
      <xdr:colOff>314325</xdr:colOff>
      <xdr:row>34</xdr:row>
      <xdr:rowOff>161925</xdr:rowOff>
    </xdr:from>
    <xdr:to>
      <xdr:col>17</xdr:col>
      <xdr:colOff>333375</xdr:colOff>
      <xdr:row>37</xdr:row>
      <xdr:rowOff>95250</xdr:rowOff>
    </xdr:to>
    <xdr:pic>
      <xdr:nvPicPr>
        <xdr:cNvPr id="660869" name="図 5">
          <a:extLst>
            <a:ext uri="{FF2B5EF4-FFF2-40B4-BE49-F238E27FC236}">
              <a16:creationId xmlns:a16="http://schemas.microsoft.com/office/drawing/2014/main" id="{00000000-0008-0000-0100-000085150A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29450" y="641032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238125</xdr:colOff>
      <xdr:row>62</xdr:row>
      <xdr:rowOff>161925</xdr:rowOff>
    </xdr:from>
    <xdr:to>
      <xdr:col>18</xdr:col>
      <xdr:colOff>266700</xdr:colOff>
      <xdr:row>65</xdr:row>
      <xdr:rowOff>104775</xdr:rowOff>
    </xdr:to>
    <xdr:pic>
      <xdr:nvPicPr>
        <xdr:cNvPr id="660870" name="図 9">
          <a:extLst>
            <a:ext uri="{FF2B5EF4-FFF2-40B4-BE49-F238E27FC236}">
              <a16:creationId xmlns:a16="http://schemas.microsoft.com/office/drawing/2014/main" id="{00000000-0008-0000-0100-000086150A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372350" y="10334625"/>
          <a:ext cx="4476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253365</xdr:colOff>
      <xdr:row>62</xdr:row>
      <xdr:rowOff>85724</xdr:rowOff>
    </xdr:from>
    <xdr:to>
      <xdr:col>16</xdr:col>
      <xdr:colOff>413615</xdr:colOff>
      <xdr:row>65</xdr:row>
      <xdr:rowOff>146855</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5715000" y="10248899"/>
          <a:ext cx="1409700" cy="590551"/>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入力数字は最初はだいたいでもいいのよ</a:t>
          </a:r>
        </a:p>
      </xdr:txBody>
    </xdr:sp>
    <xdr:clientData/>
  </xdr:twoCellAnchor>
  <xdr:twoCellAnchor editAs="oneCell">
    <xdr:from>
      <xdr:col>17</xdr:col>
      <xdr:colOff>238125</xdr:colOff>
      <xdr:row>86</xdr:row>
      <xdr:rowOff>133350</xdr:rowOff>
    </xdr:from>
    <xdr:to>
      <xdr:col>18</xdr:col>
      <xdr:colOff>228600</xdr:colOff>
      <xdr:row>89</xdr:row>
      <xdr:rowOff>66675</xdr:rowOff>
    </xdr:to>
    <xdr:pic>
      <xdr:nvPicPr>
        <xdr:cNvPr id="660872" name="図 11">
          <a:extLst>
            <a:ext uri="{FF2B5EF4-FFF2-40B4-BE49-F238E27FC236}">
              <a16:creationId xmlns:a16="http://schemas.microsoft.com/office/drawing/2014/main" id="{00000000-0008-0000-0100-000088150A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372350" y="14211300"/>
          <a:ext cx="409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272415</xdr:colOff>
      <xdr:row>85</xdr:row>
      <xdr:rowOff>123824</xdr:rowOff>
    </xdr:from>
    <xdr:to>
      <xdr:col>17</xdr:col>
      <xdr:colOff>9457</xdr:colOff>
      <xdr:row>88</xdr:row>
      <xdr:rowOff>163905</xdr:rowOff>
    </xdr:to>
    <xdr:sp macro="" textlink="">
      <xdr:nvSpPr>
        <xdr:cNvPr id="16" name="吹き出し: 角を丸めた四角形 15">
          <a:extLst>
            <a:ext uri="{FF2B5EF4-FFF2-40B4-BE49-F238E27FC236}">
              <a16:creationId xmlns:a16="http://schemas.microsoft.com/office/drawing/2014/main" id="{00000000-0008-0000-0100-000010000000}"/>
            </a:ext>
          </a:extLst>
        </xdr:cNvPr>
        <xdr:cNvSpPr/>
      </xdr:nvSpPr>
      <xdr:spPr>
        <a:xfrm>
          <a:off x="5734050" y="14011274"/>
          <a:ext cx="1409700" cy="590551"/>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公的年金額は低めに見ておいた方が安全かも</a:t>
          </a:r>
        </a:p>
      </xdr:txBody>
    </xdr:sp>
    <xdr:clientData/>
  </xdr:twoCellAnchor>
  <xdr:twoCellAnchor editAs="oneCell">
    <xdr:from>
      <xdr:col>18</xdr:col>
      <xdr:colOff>0</xdr:colOff>
      <xdr:row>109</xdr:row>
      <xdr:rowOff>0</xdr:rowOff>
    </xdr:from>
    <xdr:to>
      <xdr:col>18</xdr:col>
      <xdr:colOff>371475</xdr:colOff>
      <xdr:row>111</xdr:row>
      <xdr:rowOff>114300</xdr:rowOff>
    </xdr:to>
    <xdr:pic>
      <xdr:nvPicPr>
        <xdr:cNvPr id="660874" name="図 12">
          <a:extLst>
            <a:ext uri="{FF2B5EF4-FFF2-40B4-BE49-F238E27FC236}">
              <a16:creationId xmlns:a16="http://schemas.microsoft.com/office/drawing/2014/main" id="{00000000-0008-0000-0100-00008A150A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553325" y="16202025"/>
          <a:ext cx="371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121920</xdr:colOff>
      <xdr:row>106</xdr:row>
      <xdr:rowOff>9526</xdr:rowOff>
    </xdr:from>
    <xdr:to>
      <xdr:col>17</xdr:col>
      <xdr:colOff>169545</xdr:colOff>
      <xdr:row>112</xdr:row>
      <xdr:rowOff>1</xdr:rowOff>
    </xdr:to>
    <xdr:sp macro="" textlink="">
      <xdr:nvSpPr>
        <xdr:cNvPr id="18" name="吹き出し: 角を丸めた四角形 17">
          <a:extLst>
            <a:ext uri="{FF2B5EF4-FFF2-40B4-BE49-F238E27FC236}">
              <a16:creationId xmlns:a16="http://schemas.microsoft.com/office/drawing/2014/main" id="{00000000-0008-0000-0100-000012000000}"/>
            </a:ext>
          </a:extLst>
        </xdr:cNvPr>
        <xdr:cNvSpPr/>
      </xdr:nvSpPr>
      <xdr:spPr>
        <a:xfrm>
          <a:off x="6000750" y="15668626"/>
          <a:ext cx="1295400" cy="1066800"/>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去年の実績や、つけている家計簿を参考に・・</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900"/>
            </a:lnSpc>
          </a:pPr>
          <a:r>
            <a:rPr kumimoji="1" lang="ja-JP" altLang="en-US" sz="900">
              <a:latin typeface="HG丸ｺﾞｼｯｸM-PRO" panose="020F0600000000000000" pitchFamily="50" charset="-128"/>
              <a:ea typeface="HG丸ｺﾞｼｯｸM-PRO" panose="020F0600000000000000" pitchFamily="50" charset="-128"/>
            </a:rPr>
            <a:t>最初はだいたいでも大丈夫！</a:t>
          </a:r>
        </a:p>
      </xdr:txBody>
    </xdr:sp>
    <xdr:clientData/>
  </xdr:twoCellAnchor>
  <xdr:twoCellAnchor editAs="oneCell">
    <xdr:from>
      <xdr:col>17</xdr:col>
      <xdr:colOff>314325</xdr:colOff>
      <xdr:row>119</xdr:row>
      <xdr:rowOff>161925</xdr:rowOff>
    </xdr:from>
    <xdr:to>
      <xdr:col>18</xdr:col>
      <xdr:colOff>371475</xdr:colOff>
      <xdr:row>122</xdr:row>
      <xdr:rowOff>66675</xdr:rowOff>
    </xdr:to>
    <xdr:pic>
      <xdr:nvPicPr>
        <xdr:cNvPr id="660876" name="図 13">
          <a:extLst>
            <a:ext uri="{FF2B5EF4-FFF2-40B4-BE49-F238E27FC236}">
              <a16:creationId xmlns:a16="http://schemas.microsoft.com/office/drawing/2014/main" id="{00000000-0008-0000-0100-00008C150A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448550" y="1814512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91439</xdr:colOff>
      <xdr:row>118</xdr:row>
      <xdr:rowOff>28576</xdr:rowOff>
    </xdr:from>
    <xdr:to>
      <xdr:col>17</xdr:col>
      <xdr:colOff>169558</xdr:colOff>
      <xdr:row>122</xdr:row>
      <xdr:rowOff>76200</xdr:rowOff>
    </xdr:to>
    <xdr:sp macro="" textlink="">
      <xdr:nvSpPr>
        <xdr:cNvPr id="20" name="吹き出し: 角を丸めた四角形 19">
          <a:extLst>
            <a:ext uri="{FF2B5EF4-FFF2-40B4-BE49-F238E27FC236}">
              <a16:creationId xmlns:a16="http://schemas.microsoft.com/office/drawing/2014/main" id="{00000000-0008-0000-0100-000014000000}"/>
            </a:ext>
          </a:extLst>
        </xdr:cNvPr>
        <xdr:cNvSpPr/>
      </xdr:nvSpPr>
      <xdr:spPr>
        <a:xfrm>
          <a:off x="5972174" y="17821276"/>
          <a:ext cx="1323975" cy="761999"/>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住宅費は大きな支出だから色々検討してみよう！</a:t>
          </a:r>
        </a:p>
      </xdr:txBody>
    </xdr:sp>
    <xdr:clientData/>
  </xdr:twoCellAnchor>
  <xdr:twoCellAnchor editAs="oneCell">
    <xdr:from>
      <xdr:col>17</xdr:col>
      <xdr:colOff>238125</xdr:colOff>
      <xdr:row>140</xdr:row>
      <xdr:rowOff>19050</xdr:rowOff>
    </xdr:from>
    <xdr:to>
      <xdr:col>18</xdr:col>
      <xdr:colOff>190500</xdr:colOff>
      <xdr:row>142</xdr:row>
      <xdr:rowOff>133350</xdr:rowOff>
    </xdr:to>
    <xdr:pic>
      <xdr:nvPicPr>
        <xdr:cNvPr id="660878" name="図 14">
          <a:extLst>
            <a:ext uri="{FF2B5EF4-FFF2-40B4-BE49-F238E27FC236}">
              <a16:creationId xmlns:a16="http://schemas.microsoft.com/office/drawing/2014/main" id="{00000000-0008-0000-0100-00008E150A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372350" y="20145375"/>
          <a:ext cx="371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142875</xdr:colOff>
      <xdr:row>144</xdr:row>
      <xdr:rowOff>66675</xdr:rowOff>
    </xdr:from>
    <xdr:to>
      <xdr:col>18</xdr:col>
      <xdr:colOff>304800</xdr:colOff>
      <xdr:row>146</xdr:row>
      <xdr:rowOff>142875</xdr:rowOff>
    </xdr:to>
    <xdr:pic>
      <xdr:nvPicPr>
        <xdr:cNvPr id="660879" name="図 16">
          <a:extLst>
            <a:ext uri="{FF2B5EF4-FFF2-40B4-BE49-F238E27FC236}">
              <a16:creationId xmlns:a16="http://schemas.microsoft.com/office/drawing/2014/main" id="{00000000-0008-0000-0100-00008F150A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277100" y="20916900"/>
          <a:ext cx="5810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9525</xdr:colOff>
      <xdr:row>195</xdr:row>
      <xdr:rowOff>66675</xdr:rowOff>
    </xdr:from>
    <xdr:to>
      <xdr:col>15</xdr:col>
      <xdr:colOff>66675</xdr:colOff>
      <xdr:row>197</xdr:row>
      <xdr:rowOff>171450</xdr:rowOff>
    </xdr:to>
    <xdr:pic>
      <xdr:nvPicPr>
        <xdr:cNvPr id="660880" name="図 18">
          <a:extLst>
            <a:ext uri="{FF2B5EF4-FFF2-40B4-BE49-F238E27FC236}">
              <a16:creationId xmlns:a16="http://schemas.microsoft.com/office/drawing/2014/main" id="{00000000-0008-0000-0100-000090150A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86450" y="27889200"/>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85725</xdr:colOff>
      <xdr:row>194</xdr:row>
      <xdr:rowOff>57150</xdr:rowOff>
    </xdr:from>
    <xdr:to>
      <xdr:col>16</xdr:col>
      <xdr:colOff>142875</xdr:colOff>
      <xdr:row>196</xdr:row>
      <xdr:rowOff>171450</xdr:rowOff>
    </xdr:to>
    <xdr:pic>
      <xdr:nvPicPr>
        <xdr:cNvPr id="660881" name="図 20">
          <a:extLst>
            <a:ext uri="{FF2B5EF4-FFF2-40B4-BE49-F238E27FC236}">
              <a16:creationId xmlns:a16="http://schemas.microsoft.com/office/drawing/2014/main" id="{00000000-0008-0000-0100-000091150A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381750" y="27698700"/>
          <a:ext cx="476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123825</xdr:colOff>
      <xdr:row>234</xdr:row>
      <xdr:rowOff>95250</xdr:rowOff>
    </xdr:from>
    <xdr:to>
      <xdr:col>15</xdr:col>
      <xdr:colOff>180975</xdr:colOff>
      <xdr:row>237</xdr:row>
      <xdr:rowOff>9525</xdr:rowOff>
    </xdr:to>
    <xdr:pic>
      <xdr:nvPicPr>
        <xdr:cNvPr id="660882" name="図 21">
          <a:extLst>
            <a:ext uri="{FF2B5EF4-FFF2-40B4-BE49-F238E27FC236}">
              <a16:creationId xmlns:a16="http://schemas.microsoft.com/office/drawing/2014/main" id="{00000000-0008-0000-0100-000092150A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000750" y="3332797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342900</xdr:colOff>
      <xdr:row>229</xdr:row>
      <xdr:rowOff>66675</xdr:rowOff>
    </xdr:from>
    <xdr:to>
      <xdr:col>16</xdr:col>
      <xdr:colOff>400050</xdr:colOff>
      <xdr:row>232</xdr:row>
      <xdr:rowOff>9525</xdr:rowOff>
    </xdr:to>
    <xdr:pic>
      <xdr:nvPicPr>
        <xdr:cNvPr id="660883" name="図 22">
          <a:extLst>
            <a:ext uri="{FF2B5EF4-FFF2-40B4-BE49-F238E27FC236}">
              <a16:creationId xmlns:a16="http://schemas.microsoft.com/office/drawing/2014/main" id="{00000000-0008-0000-0100-000093150A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638925" y="32404050"/>
          <a:ext cx="476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76200</xdr:colOff>
      <xdr:row>237</xdr:row>
      <xdr:rowOff>76200</xdr:rowOff>
    </xdr:from>
    <xdr:to>
      <xdr:col>17</xdr:col>
      <xdr:colOff>323850</xdr:colOff>
      <xdr:row>239</xdr:row>
      <xdr:rowOff>9525</xdr:rowOff>
    </xdr:to>
    <xdr:pic>
      <xdr:nvPicPr>
        <xdr:cNvPr id="660884" name="図 23">
          <a:extLst>
            <a:ext uri="{FF2B5EF4-FFF2-40B4-BE49-F238E27FC236}">
              <a16:creationId xmlns:a16="http://schemas.microsoft.com/office/drawing/2014/main" id="{00000000-0008-0000-0100-000094150A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791325" y="33832800"/>
          <a:ext cx="6667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32385</xdr:colOff>
      <xdr:row>280</xdr:row>
      <xdr:rowOff>11430</xdr:rowOff>
    </xdr:from>
    <xdr:to>
      <xdr:col>21</xdr:col>
      <xdr:colOff>121925</xdr:colOff>
      <xdr:row>282</xdr:row>
      <xdr:rowOff>28616</xdr:rowOff>
    </xdr:to>
    <xdr:sp macro="" textlink="">
      <xdr:nvSpPr>
        <xdr:cNvPr id="28" name="吹き出し: 角を丸めた四角形 27">
          <a:extLst>
            <a:ext uri="{FF2B5EF4-FFF2-40B4-BE49-F238E27FC236}">
              <a16:creationId xmlns:a16="http://schemas.microsoft.com/office/drawing/2014/main" id="{00000000-0008-0000-0100-00001C000000}"/>
            </a:ext>
          </a:extLst>
        </xdr:cNvPr>
        <xdr:cNvSpPr/>
      </xdr:nvSpPr>
      <xdr:spPr>
        <a:xfrm>
          <a:off x="7991475" y="39262050"/>
          <a:ext cx="1000124" cy="371475"/>
        </a:xfrm>
        <a:prstGeom prst="wedgeRoundRectCallout">
          <a:avLst>
            <a:gd name="adj1" fmla="val -62180"/>
            <a:gd name="adj2" fmla="val 43671"/>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900">
              <a:latin typeface="HG丸ｺﾞｼｯｸM-PRO" panose="020F0600000000000000" pitchFamily="50" charset="-128"/>
              <a:ea typeface="HG丸ｺﾞｼｯｸM-PRO" panose="020F0600000000000000" pitchFamily="50" charset="-128"/>
            </a:rPr>
            <a:t>おつかれー！</a:t>
          </a:r>
        </a:p>
      </xdr:txBody>
    </xdr:sp>
    <xdr:clientData/>
  </xdr:twoCellAnchor>
  <xdr:twoCellAnchor>
    <xdr:from>
      <xdr:col>19</xdr:col>
      <xdr:colOff>169545</xdr:colOff>
      <xdr:row>105</xdr:row>
      <xdr:rowOff>108586</xdr:rowOff>
    </xdr:from>
    <xdr:to>
      <xdr:col>22</xdr:col>
      <xdr:colOff>121920</xdr:colOff>
      <xdr:row>108</xdr:row>
      <xdr:rowOff>88069</xdr:rowOff>
    </xdr:to>
    <xdr:sp macro="" textlink="">
      <xdr:nvSpPr>
        <xdr:cNvPr id="27" name="吹き出し: 角を丸めた四角形 17">
          <a:hlinkClick xmlns:r="http://schemas.openxmlformats.org/officeDocument/2006/relationships" r:id="rId14"/>
          <a:extLst>
            <a:ext uri="{FF2B5EF4-FFF2-40B4-BE49-F238E27FC236}">
              <a16:creationId xmlns:a16="http://schemas.microsoft.com/office/drawing/2014/main" id="{00000000-0008-0000-0100-00001B000000}"/>
            </a:ext>
          </a:extLst>
        </xdr:cNvPr>
        <xdr:cNvSpPr/>
      </xdr:nvSpPr>
      <xdr:spPr>
        <a:xfrm>
          <a:off x="8124825" y="15592426"/>
          <a:ext cx="1295400" cy="514349"/>
        </a:xfrm>
        <a:prstGeom prst="wedgeRoundRectCallout">
          <a:avLst>
            <a:gd name="adj1" fmla="val -53145"/>
            <a:gd name="adj2" fmla="val 71495"/>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lnSpc>
              <a:spcPts val="1000"/>
            </a:lnSpc>
          </a:pPr>
          <a:r>
            <a:rPr kumimoji="1" lang="ja-JP" altLang="en-US" sz="900" u="sng">
              <a:solidFill>
                <a:schemeClr val="tx2"/>
              </a:solidFill>
              <a:latin typeface="HG丸ｺﾞｼｯｸM-PRO" panose="020F0600000000000000" pitchFamily="50" charset="-128"/>
              <a:ea typeface="HG丸ｺﾞｼｯｸM-PRO" panose="020F0600000000000000" pitchFamily="50" charset="-128"/>
            </a:rPr>
            <a:t>年間収支のシートも参考にしてね！</a:t>
          </a:r>
        </a:p>
      </xdr:txBody>
    </xdr:sp>
    <xdr:clientData/>
  </xdr:twoCellAnchor>
  <xdr:twoCellAnchor editAs="oneCell">
    <xdr:from>
      <xdr:col>17</xdr:col>
      <xdr:colOff>352425</xdr:colOff>
      <xdr:row>256</xdr:row>
      <xdr:rowOff>104775</xdr:rowOff>
    </xdr:from>
    <xdr:to>
      <xdr:col>18</xdr:col>
      <xdr:colOff>342900</xdr:colOff>
      <xdr:row>259</xdr:row>
      <xdr:rowOff>38100</xdr:rowOff>
    </xdr:to>
    <xdr:pic>
      <xdr:nvPicPr>
        <xdr:cNvPr id="660887" name="図 11">
          <a:extLst>
            <a:ext uri="{FF2B5EF4-FFF2-40B4-BE49-F238E27FC236}">
              <a16:creationId xmlns:a16="http://schemas.microsoft.com/office/drawing/2014/main" id="{00000000-0008-0000-0100-000097150A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486650" y="35804475"/>
          <a:ext cx="409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272415</xdr:colOff>
      <xdr:row>255</xdr:row>
      <xdr:rowOff>125729</xdr:rowOff>
    </xdr:from>
    <xdr:to>
      <xdr:col>22</xdr:col>
      <xdr:colOff>352452</xdr:colOff>
      <xdr:row>259</xdr:row>
      <xdr:rowOff>9602</xdr:rowOff>
    </xdr:to>
    <xdr:sp macro="" textlink="">
      <xdr:nvSpPr>
        <xdr:cNvPr id="30" name="吹き出し: 角を丸めた四角形 29">
          <a:hlinkClick xmlns:r="http://schemas.openxmlformats.org/officeDocument/2006/relationships" r:id="rId15"/>
          <a:extLst>
            <a:ext uri="{FF2B5EF4-FFF2-40B4-BE49-F238E27FC236}">
              <a16:creationId xmlns:a16="http://schemas.microsoft.com/office/drawing/2014/main" id="{00000000-0008-0000-0100-00001E000000}"/>
            </a:ext>
          </a:extLst>
        </xdr:cNvPr>
        <xdr:cNvSpPr/>
      </xdr:nvSpPr>
      <xdr:spPr>
        <a:xfrm>
          <a:off x="8239125" y="34918649"/>
          <a:ext cx="1409700" cy="590551"/>
        </a:xfrm>
        <a:prstGeom prst="wedgeRoundRectCallout">
          <a:avLst>
            <a:gd name="adj1" fmla="val -66817"/>
            <a:gd name="adj2" fmla="val 3873"/>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u="sng">
              <a:solidFill>
                <a:schemeClr val="tx2">
                  <a:lumMod val="75000"/>
                </a:schemeClr>
              </a:solidFill>
              <a:latin typeface="HG丸ｺﾞｼｯｸM-PRO" panose="020F0600000000000000" pitchFamily="50" charset="-128"/>
              <a:ea typeface="HG丸ｺﾞｼｯｸM-PRO" panose="020F0600000000000000" pitchFamily="50" charset="-128"/>
            </a:rPr>
            <a:t>投資シミュレーションも参考にしてね。</a:t>
          </a:r>
        </a:p>
      </xdr:txBody>
    </xdr:sp>
    <xdr:clientData/>
  </xdr:twoCellAnchor>
  <xdr:twoCellAnchor>
    <xdr:from>
      <xdr:col>14</xdr:col>
      <xdr:colOff>253926</xdr:colOff>
      <xdr:row>138</xdr:row>
      <xdr:rowOff>11205</xdr:rowOff>
    </xdr:from>
    <xdr:to>
      <xdr:col>17</xdr:col>
      <xdr:colOff>70937</xdr:colOff>
      <xdr:row>142</xdr:row>
      <xdr:rowOff>44823</xdr:rowOff>
    </xdr:to>
    <xdr:sp macro="" textlink="">
      <xdr:nvSpPr>
        <xdr:cNvPr id="31" name="吹き出し: 角を丸めた四角形 19">
          <a:extLst>
            <a:ext uri="{FF2B5EF4-FFF2-40B4-BE49-F238E27FC236}">
              <a16:creationId xmlns:a16="http://schemas.microsoft.com/office/drawing/2014/main" id="{00000000-0008-0000-0100-00001F000000}"/>
            </a:ext>
          </a:extLst>
        </xdr:cNvPr>
        <xdr:cNvSpPr/>
      </xdr:nvSpPr>
      <xdr:spPr>
        <a:xfrm>
          <a:off x="6073589" y="19520646"/>
          <a:ext cx="1053353" cy="750795"/>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000"/>
            </a:lnSpc>
          </a:pPr>
          <a:r>
            <a:rPr kumimoji="1" lang="ja-JP" altLang="en-US" sz="900">
              <a:latin typeface="HG丸ｺﾞｼｯｸM-PRO" panose="020F0600000000000000" pitchFamily="50" charset="-128"/>
              <a:ea typeface="HG丸ｺﾞｼｯｸM-PRO" panose="020F0600000000000000" pitchFamily="50" charset="-128"/>
            </a:rPr>
            <a:t>水色のセルは自由に入力もできるよ！</a:t>
          </a:r>
        </a:p>
      </xdr:txBody>
    </xdr:sp>
    <xdr:clientData/>
  </xdr:twoCellAnchor>
  <xdr:twoCellAnchor editAs="oneCell">
    <xdr:from>
      <xdr:col>19</xdr:col>
      <xdr:colOff>19050</xdr:colOff>
      <xdr:row>0</xdr:row>
      <xdr:rowOff>28575</xdr:rowOff>
    </xdr:from>
    <xdr:to>
      <xdr:col>23</xdr:col>
      <xdr:colOff>239042</xdr:colOff>
      <xdr:row>6</xdr:row>
      <xdr:rowOff>28575</xdr:rowOff>
    </xdr:to>
    <xdr:pic>
      <xdr:nvPicPr>
        <xdr:cNvPr id="2" name="図 1">
          <a:hlinkClick xmlns:r="http://schemas.openxmlformats.org/officeDocument/2006/relationships" r:id="rId16"/>
          <a:extLst>
            <a:ext uri="{FF2B5EF4-FFF2-40B4-BE49-F238E27FC236}">
              <a16:creationId xmlns:a16="http://schemas.microsoft.com/office/drawing/2014/main" id="{4FD9145F-6E0F-4427-9A78-8EA67FC19717}"/>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7981950" y="28575"/>
          <a:ext cx="1972592" cy="1114425"/>
        </a:xfrm>
        <a:prstGeom prst="rect">
          <a:avLst/>
        </a:prstGeom>
      </xdr:spPr>
    </xdr:pic>
    <xdr:clientData/>
  </xdr:twoCellAnchor>
  <xdr:twoCellAnchor editAs="oneCell">
    <xdr:from>
      <xdr:col>19</xdr:col>
      <xdr:colOff>0</xdr:colOff>
      <xdr:row>265</xdr:row>
      <xdr:rowOff>0</xdr:rowOff>
    </xdr:from>
    <xdr:to>
      <xdr:col>23</xdr:col>
      <xdr:colOff>38100</xdr:colOff>
      <xdr:row>271</xdr:row>
      <xdr:rowOff>123825</xdr:rowOff>
    </xdr:to>
    <xdr:pic>
      <xdr:nvPicPr>
        <xdr:cNvPr id="4" name="図 3">
          <a:hlinkClick xmlns:r="http://schemas.openxmlformats.org/officeDocument/2006/relationships" r:id="rId18"/>
          <a:extLst>
            <a:ext uri="{FF2B5EF4-FFF2-40B4-BE49-F238E27FC236}">
              <a16:creationId xmlns:a16="http://schemas.microsoft.com/office/drawing/2014/main" id="{D0D7A33B-0D28-06D8-E2CB-2DC234A350DB}"/>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7962900" y="38357175"/>
          <a:ext cx="1790700" cy="1190625"/>
        </a:xfrm>
        <a:prstGeom prst="rect">
          <a:avLst/>
        </a:prstGeom>
      </xdr:spPr>
    </xdr:pic>
    <xdr:clientData/>
  </xdr:twoCellAnchor>
  <xdr:twoCellAnchor editAs="oneCell">
    <xdr:from>
      <xdr:col>0</xdr:col>
      <xdr:colOff>0</xdr:colOff>
      <xdr:row>0</xdr:row>
      <xdr:rowOff>0</xdr:rowOff>
    </xdr:from>
    <xdr:to>
      <xdr:col>7</xdr:col>
      <xdr:colOff>171450</xdr:colOff>
      <xdr:row>2</xdr:row>
      <xdr:rowOff>37943</xdr:rowOff>
    </xdr:to>
    <xdr:pic>
      <xdr:nvPicPr>
        <xdr:cNvPr id="5" name="図 4">
          <a:extLst>
            <a:ext uri="{FF2B5EF4-FFF2-40B4-BE49-F238E27FC236}">
              <a16:creationId xmlns:a16="http://schemas.microsoft.com/office/drawing/2014/main" id="{71BD88F9-330B-4982-A337-DCC6BABF38A3}"/>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0" y="0"/>
          <a:ext cx="3114675" cy="380843"/>
        </a:xfrm>
        <a:prstGeom prst="rect">
          <a:avLst/>
        </a:prstGeom>
      </xdr:spPr>
    </xdr:pic>
    <xdr:clientData/>
  </xdr:twoCellAnchor>
  <xdr:twoCellAnchor editAs="oneCell">
    <xdr:from>
      <xdr:col>32</xdr:col>
      <xdr:colOff>19050</xdr:colOff>
      <xdr:row>138</xdr:row>
      <xdr:rowOff>19050</xdr:rowOff>
    </xdr:from>
    <xdr:to>
      <xdr:col>52</xdr:col>
      <xdr:colOff>296331</xdr:colOff>
      <xdr:row>158</xdr:row>
      <xdr:rowOff>500</xdr:rowOff>
    </xdr:to>
    <xdr:pic>
      <xdr:nvPicPr>
        <xdr:cNvPr id="6" name="図 5">
          <a:extLst>
            <a:ext uri="{FF2B5EF4-FFF2-40B4-BE49-F238E27FC236}">
              <a16:creationId xmlns:a16="http://schemas.microsoft.com/office/drawing/2014/main" id="{234ECFCB-D822-4507-BF25-871287ACD946}"/>
            </a:ext>
          </a:extLst>
        </xdr:cNvPr>
        <xdr:cNvPicPr>
          <a:picLocks noChangeAspect="1"/>
        </xdr:cNvPicPr>
      </xdr:nvPicPr>
      <xdr:blipFill>
        <a:blip xmlns:r="http://schemas.openxmlformats.org/officeDocument/2006/relationships" r:embed="rId21"/>
        <a:stretch>
          <a:fillRect/>
        </a:stretch>
      </xdr:blipFill>
      <xdr:spPr>
        <a:xfrm>
          <a:off x="13506450" y="20393025"/>
          <a:ext cx="7563906" cy="3581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76199</xdr:colOff>
      <xdr:row>35</xdr:row>
      <xdr:rowOff>0</xdr:rowOff>
    </xdr:from>
    <xdr:to>
      <xdr:col>21</xdr:col>
      <xdr:colOff>352424</xdr:colOff>
      <xdr:row>49</xdr:row>
      <xdr:rowOff>9525</xdr:rowOff>
    </xdr:to>
    <xdr:graphicFrame macro="">
      <xdr:nvGraphicFramePr>
        <xdr:cNvPr id="501140" name="グラフ 3">
          <a:extLst>
            <a:ext uri="{FF2B5EF4-FFF2-40B4-BE49-F238E27FC236}">
              <a16:creationId xmlns:a16="http://schemas.microsoft.com/office/drawing/2014/main" id="{00000000-0008-0000-0000-000094A5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161925</xdr:colOff>
      <xdr:row>50</xdr:row>
      <xdr:rowOff>104775</xdr:rowOff>
    </xdr:from>
    <xdr:to>
      <xdr:col>8</xdr:col>
      <xdr:colOff>209550</xdr:colOff>
      <xdr:row>54</xdr:row>
      <xdr:rowOff>9525</xdr:rowOff>
    </xdr:to>
    <xdr:pic>
      <xdr:nvPicPr>
        <xdr:cNvPr id="501141" name="図 3">
          <a:extLst>
            <a:ext uri="{FF2B5EF4-FFF2-40B4-BE49-F238E27FC236}">
              <a16:creationId xmlns:a16="http://schemas.microsoft.com/office/drawing/2014/main" id="{00000000-0008-0000-0000-000095A507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29025" y="692467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285750</xdr:colOff>
      <xdr:row>50</xdr:row>
      <xdr:rowOff>47625</xdr:rowOff>
    </xdr:from>
    <xdr:to>
      <xdr:col>14</xdr:col>
      <xdr:colOff>295275</xdr:colOff>
      <xdr:row>53</xdr:row>
      <xdr:rowOff>123825</xdr:rowOff>
    </xdr:to>
    <xdr:pic>
      <xdr:nvPicPr>
        <xdr:cNvPr id="501142" name="図 4">
          <a:extLst>
            <a:ext uri="{FF2B5EF4-FFF2-40B4-BE49-F238E27FC236}">
              <a16:creationId xmlns:a16="http://schemas.microsoft.com/office/drawing/2014/main" id="{00000000-0008-0000-0000-000096A507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24600" y="686752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28575</xdr:colOff>
      <xdr:row>50</xdr:row>
      <xdr:rowOff>57150</xdr:rowOff>
    </xdr:from>
    <xdr:to>
      <xdr:col>21</xdr:col>
      <xdr:colOff>76200</xdr:colOff>
      <xdr:row>53</xdr:row>
      <xdr:rowOff>123825</xdr:rowOff>
    </xdr:to>
    <xdr:pic>
      <xdr:nvPicPr>
        <xdr:cNvPr id="501143" name="図 5">
          <a:extLst>
            <a:ext uri="{FF2B5EF4-FFF2-40B4-BE49-F238E27FC236}">
              <a16:creationId xmlns:a16="http://schemas.microsoft.com/office/drawing/2014/main" id="{00000000-0008-0000-0000-000097A507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067800" y="6877050"/>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118110</xdr:colOff>
      <xdr:row>50</xdr:row>
      <xdr:rowOff>2568</xdr:rowOff>
    </xdr:from>
    <xdr:to>
      <xdr:col>6</xdr:col>
      <xdr:colOff>242134</xdr:colOff>
      <xdr:row>54</xdr:row>
      <xdr:rowOff>114300</xdr:rowOff>
    </xdr:to>
    <xdr:sp macro="" textlink="">
      <xdr:nvSpPr>
        <xdr:cNvPr id="7" name="吹き出し: 角を丸めた四角形 6">
          <a:extLst>
            <a:ext uri="{FF2B5EF4-FFF2-40B4-BE49-F238E27FC236}">
              <a16:creationId xmlns:a16="http://schemas.microsoft.com/office/drawing/2014/main" id="{00000000-0008-0000-0000-000007000000}"/>
            </a:ext>
          </a:extLst>
        </xdr:cNvPr>
        <xdr:cNvSpPr/>
      </xdr:nvSpPr>
      <xdr:spPr>
        <a:xfrm>
          <a:off x="1870710" y="6822468"/>
          <a:ext cx="1409899" cy="645132"/>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000"/>
            </a:lnSpc>
          </a:pPr>
          <a:r>
            <a:rPr kumimoji="1" lang="ja-JP" altLang="en-US" sz="900">
              <a:latin typeface="HG丸ｺﾞｼｯｸM-PRO" panose="020F0600000000000000" pitchFamily="50" charset="-128"/>
              <a:ea typeface="HG丸ｺﾞｼｯｸM-PRO" panose="020F0600000000000000" pitchFamily="50" charset="-128"/>
            </a:rPr>
            <a:t>どの時点でも普通預金等がマイナスにならないようにしよう！</a:t>
          </a:r>
        </a:p>
      </xdr:txBody>
    </xdr:sp>
    <xdr:clientData/>
  </xdr:twoCellAnchor>
  <xdr:twoCellAnchor>
    <xdr:from>
      <xdr:col>9</xdr:col>
      <xdr:colOff>259908</xdr:colOff>
      <xdr:row>50</xdr:row>
      <xdr:rowOff>7702</xdr:rowOff>
    </xdr:from>
    <xdr:to>
      <xdr:col>12</xdr:col>
      <xdr:colOff>391418</xdr:colOff>
      <xdr:row>54</xdr:row>
      <xdr:rowOff>114299</xdr:rowOff>
    </xdr:to>
    <xdr:sp macro="" textlink="">
      <xdr:nvSpPr>
        <xdr:cNvPr id="8" name="吹き出し: 角を丸めた四角形 7">
          <a:extLst>
            <a:ext uri="{FF2B5EF4-FFF2-40B4-BE49-F238E27FC236}">
              <a16:creationId xmlns:a16="http://schemas.microsoft.com/office/drawing/2014/main" id="{00000000-0008-0000-0000-000008000000}"/>
            </a:ext>
          </a:extLst>
        </xdr:cNvPr>
        <xdr:cNvSpPr/>
      </xdr:nvSpPr>
      <xdr:spPr>
        <a:xfrm>
          <a:off x="4584258" y="6827602"/>
          <a:ext cx="1417385" cy="639997"/>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en-US" altLang="ja-JP" sz="900">
              <a:latin typeface="HG丸ｺﾞｼｯｸM-PRO" panose="020F0600000000000000" pitchFamily="50" charset="-128"/>
              <a:ea typeface="HG丸ｺﾞｼｯｸM-PRO" panose="020F0600000000000000" pitchFamily="50" charset="-128"/>
            </a:rPr>
            <a:t>60</a:t>
          </a:r>
          <a:r>
            <a:rPr kumimoji="1" lang="ja-JP" altLang="en-US" sz="900">
              <a:latin typeface="HG丸ｺﾞｼｯｸM-PRO" panose="020F0600000000000000" pitchFamily="50" charset="-128"/>
              <a:ea typeface="HG丸ｺﾞｼｯｸM-PRO" panose="020F0600000000000000" pitchFamily="50" charset="-128"/>
            </a:rPr>
            <a:t>代で</a:t>
          </a:r>
          <a:r>
            <a:rPr kumimoji="1" lang="en-US" altLang="ja-JP" sz="900">
              <a:latin typeface="HG丸ｺﾞｼｯｸM-PRO" panose="020F0600000000000000" pitchFamily="50" charset="-128"/>
              <a:ea typeface="HG丸ｺﾞｼｯｸM-PRO" panose="020F0600000000000000" pitchFamily="50" charset="-128"/>
            </a:rPr>
            <a:t>3000</a:t>
          </a:r>
          <a:r>
            <a:rPr kumimoji="1" lang="ja-JP" altLang="en-US" sz="900">
              <a:latin typeface="HG丸ｺﾞｼｯｸM-PRO" panose="020F0600000000000000" pitchFamily="50" charset="-128"/>
              <a:ea typeface="HG丸ｺﾞｼｯｸM-PRO" panose="020F0600000000000000" pitchFamily="50" charset="-128"/>
            </a:rPr>
            <a:t>万円以上貯金があるのが理想です</a:t>
          </a:r>
        </a:p>
      </xdr:txBody>
    </xdr:sp>
    <xdr:clientData/>
  </xdr:twoCellAnchor>
  <xdr:twoCellAnchor>
    <xdr:from>
      <xdr:col>15</xdr:col>
      <xdr:colOff>314325</xdr:colOff>
      <xdr:row>49</xdr:row>
      <xdr:rowOff>120015</xdr:rowOff>
    </xdr:from>
    <xdr:to>
      <xdr:col>19</xdr:col>
      <xdr:colOff>128758</xdr:colOff>
      <xdr:row>54</xdr:row>
      <xdr:rowOff>123825</xdr:rowOff>
    </xdr:to>
    <xdr:sp macro="" textlink="">
      <xdr:nvSpPr>
        <xdr:cNvPr id="9" name="吹き出し: 角を丸めた四角形 8">
          <a:extLst>
            <a:ext uri="{FF2B5EF4-FFF2-40B4-BE49-F238E27FC236}">
              <a16:creationId xmlns:a16="http://schemas.microsoft.com/office/drawing/2014/main" id="{00000000-0008-0000-0000-000009000000}"/>
            </a:ext>
          </a:extLst>
        </xdr:cNvPr>
        <xdr:cNvSpPr/>
      </xdr:nvSpPr>
      <xdr:spPr>
        <a:xfrm>
          <a:off x="7210425" y="6806565"/>
          <a:ext cx="1528933" cy="670560"/>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en-US" altLang="ja-JP" sz="900">
              <a:latin typeface="HG丸ｺﾞｼｯｸM-PRO" panose="020F0600000000000000" pitchFamily="50" charset="-128"/>
              <a:ea typeface="HG丸ｺﾞｼｯｸM-PRO" panose="020F0600000000000000" pitchFamily="50" charset="-128"/>
            </a:rPr>
            <a:t>90</a:t>
          </a:r>
          <a:r>
            <a:rPr kumimoji="1" lang="ja-JP" altLang="en-US" sz="900">
              <a:latin typeface="HG丸ｺﾞｼｯｸM-PRO" panose="020F0600000000000000" pitchFamily="50" charset="-128"/>
              <a:ea typeface="HG丸ｺﾞｼｯｸM-PRO" panose="020F0600000000000000" pitchFamily="50" charset="-128"/>
            </a:rPr>
            <a:t>歳時点で少なくとも</a:t>
          </a:r>
          <a:r>
            <a:rPr kumimoji="1" lang="en-US" altLang="ja-JP" sz="900">
              <a:latin typeface="HG丸ｺﾞｼｯｸM-PRO" panose="020F0600000000000000" pitchFamily="50" charset="-128"/>
              <a:ea typeface="HG丸ｺﾞｼｯｸM-PRO" panose="020F0600000000000000" pitchFamily="50" charset="-128"/>
            </a:rPr>
            <a:t>1000</a:t>
          </a:r>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2000</a:t>
          </a:r>
          <a:r>
            <a:rPr kumimoji="1" lang="ja-JP" altLang="en-US" sz="900">
              <a:latin typeface="HG丸ｺﾞｼｯｸM-PRO" panose="020F0600000000000000" pitchFamily="50" charset="-128"/>
              <a:ea typeface="HG丸ｺﾞｼｯｸM-PRO" panose="020F0600000000000000" pitchFamily="50" charset="-128"/>
            </a:rPr>
            <a:t>万円以上残るようにしよう！</a:t>
          </a:r>
        </a:p>
      </xdr:txBody>
    </xdr:sp>
    <xdr:clientData/>
  </xdr:twoCellAnchor>
  <xdr:twoCellAnchor editAs="oneCell">
    <xdr:from>
      <xdr:col>0</xdr:col>
      <xdr:colOff>95250</xdr:colOff>
      <xdr:row>49</xdr:row>
      <xdr:rowOff>28575</xdr:rowOff>
    </xdr:from>
    <xdr:to>
      <xdr:col>1</xdr:col>
      <xdr:colOff>409636</xdr:colOff>
      <xdr:row>52</xdr:row>
      <xdr:rowOff>104841</xdr:rowOff>
    </xdr:to>
    <xdr:pic>
      <xdr:nvPicPr>
        <xdr:cNvPr id="3" name="図 2">
          <a:extLst>
            <a:ext uri="{FF2B5EF4-FFF2-40B4-BE49-F238E27FC236}">
              <a16:creationId xmlns:a16="http://schemas.microsoft.com/office/drawing/2014/main" id="{B8AC0442-238B-2D02-25FD-FD1A2455205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5250" y="6724650"/>
          <a:ext cx="438211" cy="476316"/>
        </a:xfrm>
        <a:prstGeom prst="rect">
          <a:avLst/>
        </a:prstGeom>
      </xdr:spPr>
    </xdr:pic>
    <xdr:clientData/>
  </xdr:twoCellAnchor>
  <xdr:twoCellAnchor>
    <xdr:from>
      <xdr:col>1</xdr:col>
      <xdr:colOff>523874</xdr:colOff>
      <xdr:row>51</xdr:row>
      <xdr:rowOff>76200</xdr:rowOff>
    </xdr:from>
    <xdr:to>
      <xdr:col>2</xdr:col>
      <xdr:colOff>314325</xdr:colOff>
      <xdr:row>54</xdr:row>
      <xdr:rowOff>104775</xdr:rowOff>
    </xdr:to>
    <xdr:sp macro="" textlink="">
      <xdr:nvSpPr>
        <xdr:cNvPr id="4" name="吹き出し: 角を丸めた四角形 3">
          <a:extLst>
            <a:ext uri="{FF2B5EF4-FFF2-40B4-BE49-F238E27FC236}">
              <a16:creationId xmlns:a16="http://schemas.microsoft.com/office/drawing/2014/main" id="{83EFAECE-A12B-49CB-BFA5-4DC176A28197}"/>
            </a:ext>
          </a:extLst>
        </xdr:cNvPr>
        <xdr:cNvSpPr/>
      </xdr:nvSpPr>
      <xdr:spPr>
        <a:xfrm>
          <a:off x="647699" y="7038975"/>
          <a:ext cx="1047751" cy="428625"/>
        </a:xfrm>
        <a:prstGeom prst="wedgeRoundRectCallout">
          <a:avLst>
            <a:gd name="adj1" fmla="val -60907"/>
            <a:gd name="adj2" fmla="val -35912"/>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こんなグラフを</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目指そう！</a:t>
          </a:r>
        </a:p>
      </xdr:txBody>
    </xdr:sp>
    <xdr:clientData/>
  </xdr:twoCellAnchor>
  <xdr:twoCellAnchor editAs="oneCell">
    <xdr:from>
      <xdr:col>24</xdr:col>
      <xdr:colOff>143996</xdr:colOff>
      <xdr:row>41</xdr:row>
      <xdr:rowOff>22860</xdr:rowOff>
    </xdr:from>
    <xdr:to>
      <xdr:col>27</xdr:col>
      <xdr:colOff>275441</xdr:colOff>
      <xdr:row>44</xdr:row>
      <xdr:rowOff>32385</xdr:rowOff>
    </xdr:to>
    <xdr:pic>
      <xdr:nvPicPr>
        <xdr:cNvPr id="2" name="図 2">
          <a:hlinkClick xmlns:r="http://schemas.openxmlformats.org/officeDocument/2006/relationships" r:id="rId6"/>
          <a:extLst>
            <a:ext uri="{FF2B5EF4-FFF2-40B4-BE49-F238E27FC236}">
              <a16:creationId xmlns:a16="http://schemas.microsoft.com/office/drawing/2014/main" id="{225E7ADE-FEC3-4CD4-A1C6-509B5FE771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897721" y="5642610"/>
          <a:ext cx="141732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23</xdr:col>
      <xdr:colOff>114300</xdr:colOff>
      <xdr:row>44</xdr:row>
      <xdr:rowOff>62865</xdr:rowOff>
    </xdr:from>
    <xdr:to>
      <xdr:col>28</xdr:col>
      <xdr:colOff>333374</xdr:colOff>
      <xdr:row>48</xdr:row>
      <xdr:rowOff>95250</xdr:rowOff>
    </xdr:to>
    <xdr:sp macro="" textlink="">
      <xdr:nvSpPr>
        <xdr:cNvPr id="5" name="正方形/長方形 4">
          <a:hlinkClick xmlns:r="http://schemas.openxmlformats.org/officeDocument/2006/relationships" r:id="rId6"/>
          <a:extLst>
            <a:ext uri="{FF2B5EF4-FFF2-40B4-BE49-F238E27FC236}">
              <a16:creationId xmlns:a16="http://schemas.microsoft.com/office/drawing/2014/main" id="{BF84CC59-8B78-46D9-9C19-56DEC599400F}"/>
            </a:ext>
          </a:extLst>
        </xdr:cNvPr>
        <xdr:cNvSpPr/>
      </xdr:nvSpPr>
      <xdr:spPr>
        <a:xfrm>
          <a:off x="10439400" y="6082665"/>
          <a:ext cx="2362199" cy="565785"/>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招待コード「</a:t>
          </a:r>
          <a:r>
            <a:rPr kumimoji="1" lang="en-US" altLang="ja-JP" sz="900" b="1">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5PQX3</a:t>
          </a: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」を入れてユーザー登録すると、今なら</a:t>
          </a:r>
          <a:r>
            <a:rPr kumimoji="1" lang="en-US" altLang="ja-JP" sz="900" b="1">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1000pt</a:t>
          </a: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がもらえます！</a:t>
          </a:r>
          <a:endParaRPr kumimoji="1" lang="en-US" altLang="ja-JP"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endParaRPr>
        </a:p>
        <a:p>
          <a:pPr algn="ct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（つまり</a:t>
          </a:r>
          <a:r>
            <a:rPr kumimoji="1" lang="ja-JP" altLang="en-US" sz="900" b="1">
              <a:solidFill>
                <a:srgbClr val="FF0000"/>
              </a:solidFill>
              <a:latin typeface="HGｺﾞｼｯｸM" panose="020B0609000000000000" pitchFamily="49" charset="-128"/>
              <a:ea typeface="HGｺﾞｼｯｸM" panose="020B0609000000000000" pitchFamily="49" charset="-128"/>
              <a:cs typeface="Arial" panose="020B0604020202020204" pitchFamily="34" charset="0"/>
            </a:rPr>
            <a:t>実質無料！</a:t>
          </a: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a:t>
          </a:r>
          <a:endParaRPr kumimoji="1" lang="ja-JP" altLang="en-US" sz="12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endParaRPr>
        </a:p>
      </xdr:txBody>
    </xdr:sp>
    <xdr:clientData/>
  </xdr:twoCellAnchor>
  <xdr:twoCellAnchor editAs="oneCell">
    <xdr:from>
      <xdr:col>30</xdr:col>
      <xdr:colOff>28575</xdr:colOff>
      <xdr:row>40</xdr:row>
      <xdr:rowOff>66675</xdr:rowOff>
    </xdr:from>
    <xdr:to>
      <xdr:col>32</xdr:col>
      <xdr:colOff>381000</xdr:colOff>
      <xdr:row>44</xdr:row>
      <xdr:rowOff>19050</xdr:rowOff>
    </xdr:to>
    <xdr:pic>
      <xdr:nvPicPr>
        <xdr:cNvPr id="6" name="図 5">
          <a:hlinkClick xmlns:r="http://schemas.openxmlformats.org/officeDocument/2006/relationships" r:id="rId8"/>
          <a:extLst>
            <a:ext uri="{FF2B5EF4-FFF2-40B4-BE49-F238E27FC236}">
              <a16:creationId xmlns:a16="http://schemas.microsoft.com/office/drawing/2014/main" id="{94EC8942-A05A-4778-82F7-8087FC370DF4}"/>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3354050" y="5553075"/>
          <a:ext cx="1209675" cy="485775"/>
        </a:xfrm>
        <a:prstGeom prst="rect">
          <a:avLst/>
        </a:prstGeom>
      </xdr:spPr>
    </xdr:pic>
    <xdr:clientData/>
  </xdr:twoCellAnchor>
  <xdr:twoCellAnchor>
    <xdr:from>
      <xdr:col>29</xdr:col>
      <xdr:colOff>95250</xdr:colOff>
      <xdr:row>44</xdr:row>
      <xdr:rowOff>53340</xdr:rowOff>
    </xdr:from>
    <xdr:to>
      <xdr:col>33</xdr:col>
      <xdr:colOff>295275</xdr:colOff>
      <xdr:row>48</xdr:row>
      <xdr:rowOff>85725</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18664AC5-1AA3-4AA7-930C-97D005BFA780}"/>
            </a:ext>
          </a:extLst>
        </xdr:cNvPr>
        <xdr:cNvSpPr/>
      </xdr:nvSpPr>
      <xdr:spPr>
        <a:xfrm>
          <a:off x="12992100" y="6073140"/>
          <a:ext cx="1914525" cy="56578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900" b="0" i="0">
              <a:solidFill>
                <a:sysClr val="windowText" lastClr="000000"/>
              </a:solidFill>
              <a:effectLst/>
              <a:latin typeface="HGｺﾞｼｯｸM" panose="020B0609000000000000" pitchFamily="49" charset="-128"/>
              <a:ea typeface="HGｺﾞｼｯｸM" panose="020B0609000000000000" pitchFamily="49" charset="-128"/>
              <a:cs typeface="+mn-cs"/>
            </a:rPr>
            <a:t>note</a:t>
          </a:r>
          <a:r>
            <a:rPr lang="ja-JP" altLang="en-US" sz="900" b="0" i="0">
              <a:solidFill>
                <a:sysClr val="windowText" lastClr="000000"/>
              </a:solidFill>
              <a:effectLst/>
              <a:latin typeface="HGｺﾞｼｯｸM" panose="020B0609000000000000" pitchFamily="49" charset="-128"/>
              <a:ea typeface="HGｺﾞｼｯｸM" panose="020B0609000000000000" pitchFamily="49" charset="-128"/>
              <a:cs typeface="+mn-cs"/>
            </a:rPr>
            <a:t>記事の有料部分からダウンロードできます。</a:t>
          </a:r>
          <a:endParaRPr lang="en-US" altLang="ja-JP" sz="900" b="0" i="0">
            <a:solidFill>
              <a:sysClr val="windowText" lastClr="000000"/>
            </a:solidFill>
            <a:effectLst/>
            <a:latin typeface="HGｺﾞｼｯｸM" panose="020B0609000000000000" pitchFamily="49" charset="-128"/>
            <a:ea typeface="HGｺﾞｼｯｸM" panose="020B0609000000000000" pitchFamily="49" charset="-128"/>
            <a:cs typeface="+mn-cs"/>
          </a:endParaRPr>
        </a:p>
        <a:p>
          <a:pPr algn="ctr"/>
          <a:r>
            <a:rPr lang="ja-JP" altLang="en-US" sz="900" b="0" i="0">
              <a:solidFill>
                <a:sysClr val="windowText" lastClr="000000"/>
              </a:solidFill>
              <a:effectLst/>
              <a:latin typeface="HGｺﾞｼｯｸM" panose="020B0609000000000000" pitchFamily="49" charset="-128"/>
              <a:ea typeface="HGｺﾞｼｯｸM" panose="020B0609000000000000" pitchFamily="49" charset="-128"/>
              <a:cs typeface="+mn-cs"/>
            </a:rPr>
            <a:t>（</a:t>
          </a:r>
          <a:r>
            <a:rPr lang="ja-JP" altLang="en-US" sz="900" b="0" i="0">
              <a:solidFill>
                <a:srgbClr val="FF0000"/>
              </a:solidFill>
              <a:effectLst/>
              <a:latin typeface="HGｺﾞｼｯｸM" panose="020B0609000000000000" pitchFamily="49" charset="-128"/>
              <a:ea typeface="HGｺﾞｼｯｸM" panose="020B0609000000000000" pitchFamily="49" charset="-128"/>
              <a:cs typeface="+mn-cs"/>
            </a:rPr>
            <a:t>今すぐに使い始めたい方へ</a:t>
          </a:r>
          <a:r>
            <a:rPr lang="ja-JP" altLang="en-US" sz="900" b="0" i="0">
              <a:solidFill>
                <a:sysClr val="windowText" lastClr="000000"/>
              </a:solidFill>
              <a:effectLst/>
              <a:latin typeface="HGｺﾞｼｯｸM" panose="020B0609000000000000" pitchFamily="49" charset="-128"/>
              <a:ea typeface="HGｺﾞｼｯｸM" panose="020B0609000000000000" pitchFamily="49" charset="-128"/>
              <a:cs typeface="+mn-cs"/>
            </a:rPr>
            <a:t>）</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cs typeface="Arial" panose="020B0604020202020204" pitchFamily="34" charset="0"/>
          </a:endParaRPr>
        </a:p>
      </xdr:txBody>
    </xdr:sp>
    <xdr:clientData/>
  </xdr:twoCellAnchor>
  <xdr:twoCellAnchor editAs="oneCell">
    <xdr:from>
      <xdr:col>37</xdr:col>
      <xdr:colOff>67866</xdr:colOff>
      <xdr:row>37</xdr:row>
      <xdr:rowOff>115491</xdr:rowOff>
    </xdr:from>
    <xdr:to>
      <xdr:col>37</xdr:col>
      <xdr:colOff>372666</xdr:colOff>
      <xdr:row>39</xdr:row>
      <xdr:rowOff>115491</xdr:rowOff>
    </xdr:to>
    <xdr:pic>
      <xdr:nvPicPr>
        <xdr:cNvPr id="11" name="図 10">
          <a:hlinkClick xmlns:r="http://schemas.openxmlformats.org/officeDocument/2006/relationships" r:id="rId10"/>
          <a:extLst>
            <a:ext uri="{FF2B5EF4-FFF2-40B4-BE49-F238E27FC236}">
              <a16:creationId xmlns:a16="http://schemas.microsoft.com/office/drawing/2014/main" id="{98C0350E-C784-4E5A-A0F6-F7635E4D3003}"/>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6393716" y="5163741"/>
          <a:ext cx="304800" cy="304800"/>
        </a:xfrm>
        <a:prstGeom prst="rect">
          <a:avLst/>
        </a:prstGeom>
      </xdr:spPr>
    </xdr:pic>
    <xdr:clientData/>
  </xdr:twoCellAnchor>
  <xdr:twoCellAnchor>
    <xdr:from>
      <xdr:col>41</xdr:col>
      <xdr:colOff>308756</xdr:colOff>
      <xdr:row>42</xdr:row>
      <xdr:rowOff>101920</xdr:rowOff>
    </xdr:from>
    <xdr:to>
      <xdr:col>45</xdr:col>
      <xdr:colOff>9769</xdr:colOff>
      <xdr:row>45</xdr:row>
      <xdr:rowOff>101919</xdr:rowOff>
    </xdr:to>
    <xdr:pic>
      <xdr:nvPicPr>
        <xdr:cNvPr id="12" name="図 2">
          <a:hlinkClick xmlns:r="http://schemas.openxmlformats.org/officeDocument/2006/relationships" r:id="rId12"/>
          <a:extLst>
            <a:ext uri="{FF2B5EF4-FFF2-40B4-BE49-F238E27FC236}">
              <a16:creationId xmlns:a16="http://schemas.microsoft.com/office/drawing/2014/main" id="{EAC57A1F-E821-4E65-B535-5397DF476D2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349106" y="5855020"/>
          <a:ext cx="1415513"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47</xdr:col>
      <xdr:colOff>360044</xdr:colOff>
      <xdr:row>42</xdr:row>
      <xdr:rowOff>94593</xdr:rowOff>
    </xdr:from>
    <xdr:to>
      <xdr:col>51</xdr:col>
      <xdr:colOff>61057</xdr:colOff>
      <xdr:row>45</xdr:row>
      <xdr:rowOff>94592</xdr:rowOff>
    </xdr:to>
    <xdr:pic>
      <xdr:nvPicPr>
        <xdr:cNvPr id="13" name="図 2">
          <a:hlinkClick xmlns:r="http://schemas.openxmlformats.org/officeDocument/2006/relationships" r:id="rId13"/>
          <a:extLst>
            <a:ext uri="{FF2B5EF4-FFF2-40B4-BE49-F238E27FC236}">
              <a16:creationId xmlns:a16="http://schemas.microsoft.com/office/drawing/2014/main" id="{1AFE3824-7792-4E61-9C8D-C3877079ECB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0972144" y="5847693"/>
          <a:ext cx="1415513"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53</xdr:col>
      <xdr:colOff>9525</xdr:colOff>
      <xdr:row>36</xdr:row>
      <xdr:rowOff>123825</xdr:rowOff>
    </xdr:from>
    <xdr:to>
      <xdr:col>57</xdr:col>
      <xdr:colOff>424099</xdr:colOff>
      <xdr:row>41</xdr:row>
      <xdr:rowOff>81806</xdr:rowOff>
    </xdr:to>
    <xdr:sp macro="" textlink="">
      <xdr:nvSpPr>
        <xdr:cNvPr id="14" name="四角形: 角を丸くする 13">
          <a:hlinkClick xmlns:r="http://schemas.openxmlformats.org/officeDocument/2006/relationships" r:id="rId14"/>
          <a:extLst>
            <a:ext uri="{FF2B5EF4-FFF2-40B4-BE49-F238E27FC236}">
              <a16:creationId xmlns:a16="http://schemas.microsoft.com/office/drawing/2014/main" id="{0A7AD9DC-C90A-4802-AA55-F5607113D260}"/>
            </a:ext>
          </a:extLst>
        </xdr:cNvPr>
        <xdr:cNvSpPr/>
      </xdr:nvSpPr>
      <xdr:spPr>
        <a:xfrm>
          <a:off x="23193375" y="5038725"/>
          <a:ext cx="2129074" cy="662831"/>
        </a:xfrm>
        <a:prstGeom prst="roundRect">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kumimoji="1" lang="ja-JP" altLang="en-US" sz="1400" b="1">
              <a:latin typeface="メイリオ" panose="020B0604030504040204" pitchFamily="50" charset="-128"/>
              <a:ea typeface="メイリオ" panose="020B0604030504040204" pitchFamily="50" charset="-128"/>
            </a:rPr>
            <a:t>利用者の声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386715</xdr:colOff>
      <xdr:row>3</xdr:row>
      <xdr:rowOff>95250</xdr:rowOff>
    </xdr:from>
    <xdr:to>
      <xdr:col>16</xdr:col>
      <xdr:colOff>428625</xdr:colOff>
      <xdr:row>29</xdr:row>
      <xdr:rowOff>85725</xdr:rowOff>
    </xdr:to>
    <xdr:sp macro="" textlink="">
      <xdr:nvSpPr>
        <xdr:cNvPr id="2" name="正方形/長方形 1">
          <a:extLst>
            <a:ext uri="{FF2B5EF4-FFF2-40B4-BE49-F238E27FC236}">
              <a16:creationId xmlns:a16="http://schemas.microsoft.com/office/drawing/2014/main" id="{D3B60EF1-8080-4130-8D4C-EBC08D984967}"/>
            </a:ext>
          </a:extLst>
        </xdr:cNvPr>
        <xdr:cNvSpPr/>
      </xdr:nvSpPr>
      <xdr:spPr>
        <a:xfrm>
          <a:off x="6276486" y="785594"/>
          <a:ext cx="3816956" cy="3852906"/>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～使い方～</a:t>
          </a:r>
          <a:endParaRPr lang="ja-JP" altLang="ja-JP">
            <a:effectLst/>
          </a:endParaRPr>
        </a:p>
        <a:p>
          <a:pPr algn="l"/>
          <a:endParaRPr kumimoji="1" lang="en-US" altLang="ja-JP" sz="1100"/>
        </a:p>
        <a:p>
          <a:pPr algn="l"/>
          <a:r>
            <a:rPr kumimoji="1" lang="ja-JP" altLang="en-US" sz="1100"/>
            <a:t>１．まず、「１．支出項目」を自由に設定します。</a:t>
          </a:r>
          <a:endParaRPr kumimoji="1" lang="en-US" altLang="ja-JP" sz="1100"/>
        </a:p>
        <a:p>
          <a:pPr algn="l"/>
          <a:endParaRPr kumimoji="1" lang="en-US" altLang="ja-JP" sz="1100"/>
        </a:p>
        <a:p>
          <a:pPr algn="l"/>
          <a:r>
            <a:rPr kumimoji="1" lang="ja-JP" altLang="en-US" sz="1100"/>
            <a:t>２．支出項目の左の１～６までの数字は「３．区分」ごとに１基本生活費、２住宅費、３教育費、４保険、５車関連、６積立投資として設定します。</a:t>
          </a:r>
          <a:endParaRPr kumimoji="1" lang="en-US" altLang="ja-JP" sz="1100"/>
        </a:p>
        <a:p>
          <a:pPr algn="l"/>
          <a:endParaRPr kumimoji="1" lang="en-US" altLang="ja-JP" sz="1100"/>
        </a:p>
        <a:p>
          <a:pPr algn="l">
            <a:lnSpc>
              <a:spcPts val="1300"/>
            </a:lnSpc>
          </a:pPr>
          <a:r>
            <a:rPr kumimoji="1" lang="ja-JP" altLang="en-US" sz="1100"/>
            <a:t>３．「２．決済手段」を入力します。「１．支出項目」欄の（決済手段）はプルダウンで選びます。</a:t>
          </a:r>
          <a:endParaRPr kumimoji="1" lang="en-US" altLang="ja-JP" sz="1100"/>
        </a:p>
        <a:p>
          <a:pPr algn="l"/>
          <a:endParaRPr kumimoji="1" lang="en-US" altLang="ja-JP" sz="1100"/>
        </a:p>
        <a:p>
          <a:pPr algn="l">
            <a:lnSpc>
              <a:spcPts val="1300"/>
            </a:lnSpc>
          </a:pPr>
          <a:r>
            <a:rPr kumimoji="1" lang="ja-JP" altLang="en-US" sz="1100"/>
            <a:t>４．想定される年間の支出金額を１～１２月まで入力します。（２．決済手段、３．区分に自動反映します）</a:t>
          </a:r>
          <a:endParaRPr kumimoji="1" lang="en-US" altLang="ja-JP" sz="1100"/>
        </a:p>
        <a:p>
          <a:pPr algn="l"/>
          <a:endParaRPr kumimoji="1" lang="en-US" altLang="ja-JP" sz="1100"/>
        </a:p>
        <a:p>
          <a:pPr algn="l">
            <a:lnSpc>
              <a:spcPts val="1300"/>
            </a:lnSpc>
          </a:pPr>
          <a:r>
            <a:rPr kumimoji="1" lang="ja-JP" altLang="en-US" sz="1100"/>
            <a:t>５．予定の収入金額を入力します。</a:t>
          </a:r>
          <a:endParaRPr kumimoji="1" lang="en-US" altLang="ja-JP" sz="1100"/>
        </a:p>
        <a:p>
          <a:pPr algn="l"/>
          <a:endParaRPr kumimoji="1" lang="en-US" altLang="ja-JP" sz="1100"/>
        </a:p>
        <a:p>
          <a:pPr algn="l">
            <a:lnSpc>
              <a:spcPts val="1300"/>
            </a:lnSpc>
          </a:pPr>
          <a:r>
            <a:rPr kumimoji="1" lang="ja-JP" altLang="en-US" sz="1100"/>
            <a:t>６．予想される年間収支が分かります。</a:t>
          </a:r>
          <a:endParaRPr kumimoji="1" lang="en-US" altLang="ja-JP" sz="1100"/>
        </a:p>
        <a:p>
          <a:pPr algn="l"/>
          <a:endParaRPr kumimoji="1" lang="en-US" altLang="ja-JP" sz="1100"/>
        </a:p>
        <a:p>
          <a:pPr algn="l">
            <a:lnSpc>
              <a:spcPts val="1300"/>
            </a:lnSpc>
          </a:pPr>
          <a:r>
            <a:rPr kumimoji="1" lang="ja-JP" altLang="en-US" sz="1100"/>
            <a:t>７．毎月、実態に沿って数字をメンテナンスします。これで高度かつ最もシンプルな家計簿（年間収支）が見える化されます。</a:t>
          </a:r>
        </a:p>
      </xdr:txBody>
    </xdr:sp>
    <xdr:clientData/>
  </xdr:twoCellAnchor>
  <xdr:twoCellAnchor editAs="oneCell">
    <xdr:from>
      <xdr:col>15</xdr:col>
      <xdr:colOff>350520</xdr:colOff>
      <xdr:row>0</xdr:row>
      <xdr:rowOff>47625</xdr:rowOff>
    </xdr:from>
    <xdr:to>
      <xdr:col>16</xdr:col>
      <xdr:colOff>198120</xdr:colOff>
      <xdr:row>1</xdr:row>
      <xdr:rowOff>104775</xdr:rowOff>
    </xdr:to>
    <xdr:pic>
      <xdr:nvPicPr>
        <xdr:cNvPr id="3" name="図 4">
          <a:extLst>
            <a:ext uri="{FF2B5EF4-FFF2-40B4-BE49-F238E27FC236}">
              <a16:creationId xmlns:a16="http://schemas.microsoft.com/office/drawing/2014/main" id="{01B017A7-2C94-4DBA-A7D5-5C66E06A5C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80220" y="47625"/>
          <a:ext cx="476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480619</xdr:colOff>
      <xdr:row>0</xdr:row>
      <xdr:rowOff>98484</xdr:rowOff>
    </xdr:from>
    <xdr:to>
      <xdr:col>15</xdr:col>
      <xdr:colOff>176300</xdr:colOff>
      <xdr:row>0</xdr:row>
      <xdr:rowOff>349541</xdr:rowOff>
    </xdr:to>
    <xdr:sp macro="" textlink="">
      <xdr:nvSpPr>
        <xdr:cNvPr id="4" name="吹き出し: 角を丸めた四角形 10">
          <a:extLst>
            <a:ext uri="{FF2B5EF4-FFF2-40B4-BE49-F238E27FC236}">
              <a16:creationId xmlns:a16="http://schemas.microsoft.com/office/drawing/2014/main" id="{51ADE2D5-AA4F-4CCB-AA3E-2AF81A617347}"/>
            </a:ext>
          </a:extLst>
        </xdr:cNvPr>
        <xdr:cNvSpPr/>
      </xdr:nvSpPr>
      <xdr:spPr>
        <a:xfrm>
          <a:off x="5112041" y="98484"/>
          <a:ext cx="4099901" cy="251057"/>
        </a:xfrm>
        <a:prstGeom prst="wedgeRoundRectCallout">
          <a:avLst>
            <a:gd name="adj1" fmla="val 52895"/>
            <a:gd name="adj2" fmla="val 6723"/>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tIns="36000" bIns="36000" rtlCol="0" anchor="ctr" anchorCtr="0"/>
        <a:lstStyle/>
        <a:p>
          <a:pPr algn="l">
            <a:lnSpc>
              <a:spcPts val="800"/>
            </a:lnSpc>
          </a:pPr>
          <a:r>
            <a:rPr kumimoji="1" lang="ja-JP" altLang="en-US" sz="800">
              <a:latin typeface="HG丸ｺﾞｼｯｸM-PRO" panose="020F0600000000000000" pitchFamily="50" charset="-128"/>
              <a:ea typeface="HG丸ｺﾞｼｯｸM-PRO" panose="020F0600000000000000" pitchFamily="50" charset="-128"/>
            </a:rPr>
            <a:t>年間収支を把握すれば</a:t>
          </a:r>
          <a:r>
            <a:rPr kumimoji="1" lang="en-US" altLang="ja-JP" sz="800">
              <a:latin typeface="HG丸ｺﾞｼｯｸM-PRO" panose="020F0600000000000000" pitchFamily="50" charset="-128"/>
              <a:ea typeface="HG丸ｺﾞｼｯｸM-PRO" panose="020F0600000000000000" pitchFamily="50" charset="-128"/>
            </a:rPr>
            <a:t>CF</a:t>
          </a:r>
          <a:r>
            <a:rPr kumimoji="1" lang="ja-JP" altLang="en-US" sz="800">
              <a:latin typeface="HG丸ｺﾞｼｯｸM-PRO" panose="020F0600000000000000" pitchFamily="50" charset="-128"/>
              <a:ea typeface="HG丸ｺﾞｼｯｸM-PRO" panose="020F0600000000000000" pitchFamily="50" charset="-128"/>
            </a:rPr>
            <a:t>表（ライフプラン表）の精度アップにつながるよ！</a:t>
          </a:r>
        </a:p>
      </xdr:txBody>
    </xdr:sp>
    <xdr:clientData/>
  </xdr:twoCellAnchor>
  <xdr:twoCellAnchor editAs="oneCell">
    <xdr:from>
      <xdr:col>4</xdr:col>
      <xdr:colOff>637912</xdr:colOff>
      <xdr:row>89</xdr:row>
      <xdr:rowOff>36896</xdr:rowOff>
    </xdr:from>
    <xdr:to>
      <xdr:col>5</xdr:col>
      <xdr:colOff>383359</xdr:colOff>
      <xdr:row>92</xdr:row>
      <xdr:rowOff>119912</xdr:rowOff>
    </xdr:to>
    <xdr:pic>
      <xdr:nvPicPr>
        <xdr:cNvPr id="5" name="図 11">
          <a:extLst>
            <a:ext uri="{FF2B5EF4-FFF2-40B4-BE49-F238E27FC236}">
              <a16:creationId xmlns:a16="http://schemas.microsoft.com/office/drawing/2014/main" id="{4F3ECFBC-0C8F-40F0-B72E-514A260919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17683" y="14018547"/>
          <a:ext cx="409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600112</xdr:colOff>
      <xdr:row>89</xdr:row>
      <xdr:rowOff>122340</xdr:rowOff>
    </xdr:from>
    <xdr:to>
      <xdr:col>10</xdr:col>
      <xdr:colOff>288372</xdr:colOff>
      <xdr:row>91</xdr:row>
      <xdr:rowOff>122340</xdr:rowOff>
    </xdr:to>
    <xdr:sp macro="" textlink="">
      <xdr:nvSpPr>
        <xdr:cNvPr id="6" name="吹き出し: 角を丸めた四角形 5">
          <a:extLst>
            <a:ext uri="{FF2B5EF4-FFF2-40B4-BE49-F238E27FC236}">
              <a16:creationId xmlns:a16="http://schemas.microsoft.com/office/drawing/2014/main" id="{79F95700-D526-4738-88E3-2568FF9BE301}"/>
            </a:ext>
          </a:extLst>
        </xdr:cNvPr>
        <xdr:cNvSpPr/>
      </xdr:nvSpPr>
      <xdr:spPr>
        <a:xfrm>
          <a:off x="3344011" y="14103991"/>
          <a:ext cx="2834132" cy="262156"/>
        </a:xfrm>
        <a:prstGeom prst="wedgeRoundRectCallout">
          <a:avLst>
            <a:gd name="adj1" fmla="val -54175"/>
            <a:gd name="adj2" fmla="val 13873"/>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u="none">
              <a:solidFill>
                <a:schemeClr val="bg1"/>
              </a:solidFill>
              <a:latin typeface="HG丸ｺﾞｼｯｸM-PRO" panose="020F0600000000000000" pitchFamily="50" charset="-128"/>
              <a:ea typeface="HG丸ｺﾞｼｯｸM-PRO" panose="020F0600000000000000" pitchFamily="50" charset="-128"/>
            </a:rPr>
            <a:t>投資資産は年１回くらいの確認で</a:t>
          </a:r>
          <a:r>
            <a:rPr kumimoji="1" lang="en-US" altLang="ja-JP" sz="900" u="none">
              <a:solidFill>
                <a:schemeClr val="bg1"/>
              </a:solidFill>
              <a:latin typeface="HG丸ｺﾞｼｯｸM-PRO" panose="020F0600000000000000" pitchFamily="50" charset="-128"/>
              <a:ea typeface="HG丸ｺﾞｼｯｸM-PRO" panose="020F0600000000000000" pitchFamily="50" charset="-128"/>
            </a:rPr>
            <a:t>OK</a:t>
          </a:r>
          <a:r>
            <a:rPr kumimoji="1" lang="ja-JP" altLang="en-US" sz="900" u="none">
              <a:solidFill>
                <a:schemeClr val="bg1"/>
              </a:solidFill>
              <a:latin typeface="HG丸ｺﾞｼｯｸM-PRO" panose="020F0600000000000000" pitchFamily="50" charset="-128"/>
              <a:ea typeface="HG丸ｺﾞｼｯｸM-PRO" panose="020F0600000000000000"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66673</xdr:colOff>
      <xdr:row>6</xdr:row>
      <xdr:rowOff>9525</xdr:rowOff>
    </xdr:from>
    <xdr:to>
      <xdr:col>14</xdr:col>
      <xdr:colOff>438150</xdr:colOff>
      <xdr:row>30</xdr:row>
      <xdr:rowOff>104775</xdr:rowOff>
    </xdr:to>
    <xdr:graphicFrame macro="">
      <xdr:nvGraphicFramePr>
        <xdr:cNvPr id="2" name="グラフ 2">
          <a:extLst>
            <a:ext uri="{FF2B5EF4-FFF2-40B4-BE49-F238E27FC236}">
              <a16:creationId xmlns:a16="http://schemas.microsoft.com/office/drawing/2014/main" id="{925F83B4-2957-49F2-8CB2-BF33C95C17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161923</xdr:colOff>
      <xdr:row>10</xdr:row>
      <xdr:rowOff>76200</xdr:rowOff>
    </xdr:from>
    <xdr:to>
      <xdr:col>20</xdr:col>
      <xdr:colOff>533400</xdr:colOff>
      <xdr:row>30</xdr:row>
      <xdr:rowOff>161926</xdr:rowOff>
    </xdr:to>
    <xdr:graphicFrame macro="">
      <xdr:nvGraphicFramePr>
        <xdr:cNvPr id="584787" name="グラフ 2">
          <a:extLst>
            <a:ext uri="{FF2B5EF4-FFF2-40B4-BE49-F238E27FC236}">
              <a16:creationId xmlns:a16="http://schemas.microsoft.com/office/drawing/2014/main" id="{00000000-0008-0000-0500-000053E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uenaga\Desktop\excelcf\&#20351;&#29992;&#26399;&#38480;&#12354;&#12426;\&#33258;&#20998;&#12391;&#12388;&#12367;&#12428;&#12427;&#12456;&#12463;&#12475;&#12523;&#12539;&#12521;&#12452;&#12501;&#12503;&#12521;&#12531;&#34920;ver.1.60&#65288;&#20351;&#29992;&#26399;&#38480;2024.1.31&#65289;.xlsx" TargetMode="External"/><Relationship Id="rId1" Type="http://schemas.openxmlformats.org/officeDocument/2006/relationships/externalLinkPath" Target="&#33258;&#20998;&#12391;&#12388;&#12367;&#12428;&#12427;&#12456;&#12463;&#12475;&#12523;&#12539;&#12521;&#12452;&#12501;&#12503;&#12521;&#12531;&#34920;ver.1.60&#65288;&#20351;&#29992;&#26399;&#38480;2024.1.31&#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S186-088\Desktop\excelcf\&#20351;&#29992;&#26399;&#38480;&#12394;&#12375;\&#33258;&#20998;&#12391;&#12388;&#12367;&#12428;&#12427;&#12456;&#12463;&#12475;&#12523;&#12539;&#12521;&#12452;&#12501;&#12503;&#12521;&#12531;&#34920;ver.1.55&#20316;&#25104;&#20013;.xlsx" TargetMode="External"/><Relationship Id="rId1" Type="http://schemas.openxmlformats.org/officeDocument/2006/relationships/externalLinkPath" Target="/Users/SS186-088/Desktop/excelcf/&#20351;&#29992;&#26399;&#38480;&#12394;&#12375;/&#33258;&#20998;&#12391;&#12388;&#12367;&#12428;&#12427;&#12456;&#12463;&#12475;&#12523;&#12539;&#12521;&#12452;&#12501;&#12503;&#12521;&#12531;&#34920;ver.1.55&#20316;&#25104;&#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使い方"/>
      <sheetName val="入力シート"/>
      <sheetName val="CF表"/>
      <sheetName val="家計簿（年間収支）"/>
      <sheetName val="保険一覧"/>
      <sheetName val="投資シミュレーション"/>
      <sheetName val="手取額計算"/>
      <sheetName val="住宅ローン返済表"/>
      <sheetName val="貯蓄 投資表"/>
    </sheetNames>
    <sheetDataSet>
      <sheetData sheetId="0"/>
      <sheetData sheetId="1"/>
      <sheetData sheetId="2">
        <row r="3">
          <cell r="D3">
            <v>35</v>
          </cell>
          <cell r="E3">
            <v>36</v>
          </cell>
          <cell r="F3">
            <v>37</v>
          </cell>
          <cell r="G3">
            <v>38</v>
          </cell>
          <cell r="H3">
            <v>39</v>
          </cell>
          <cell r="I3">
            <v>40</v>
          </cell>
          <cell r="J3">
            <v>41</v>
          </cell>
          <cell r="K3">
            <v>42</v>
          </cell>
          <cell r="L3">
            <v>43</v>
          </cell>
          <cell r="M3">
            <v>44</v>
          </cell>
          <cell r="N3">
            <v>45</v>
          </cell>
          <cell r="O3">
            <v>46</v>
          </cell>
          <cell r="P3">
            <v>47</v>
          </cell>
          <cell r="Q3">
            <v>48</v>
          </cell>
          <cell r="R3">
            <v>49</v>
          </cell>
          <cell r="S3">
            <v>50</v>
          </cell>
          <cell r="T3">
            <v>51</v>
          </cell>
          <cell r="U3">
            <v>52</v>
          </cell>
          <cell r="V3">
            <v>53</v>
          </cell>
          <cell r="W3">
            <v>54</v>
          </cell>
          <cell r="X3">
            <v>55</v>
          </cell>
          <cell r="Y3">
            <v>56</v>
          </cell>
          <cell r="Z3">
            <v>57</v>
          </cell>
          <cell r="AA3">
            <v>58</v>
          </cell>
          <cell r="AB3">
            <v>59</v>
          </cell>
          <cell r="AC3">
            <v>60</v>
          </cell>
          <cell r="AD3">
            <v>61</v>
          </cell>
          <cell r="AE3">
            <v>62</v>
          </cell>
          <cell r="AF3">
            <v>63</v>
          </cell>
          <cell r="AG3">
            <v>64</v>
          </cell>
          <cell r="AH3">
            <v>65</v>
          </cell>
          <cell r="AI3">
            <v>66</v>
          </cell>
          <cell r="AJ3">
            <v>67</v>
          </cell>
          <cell r="AK3">
            <v>68</v>
          </cell>
          <cell r="AL3">
            <v>69</v>
          </cell>
          <cell r="AM3">
            <v>70</v>
          </cell>
          <cell r="AN3">
            <v>71</v>
          </cell>
          <cell r="AO3">
            <v>72</v>
          </cell>
          <cell r="AP3">
            <v>73</v>
          </cell>
          <cell r="AQ3">
            <v>74</v>
          </cell>
          <cell r="AR3">
            <v>75</v>
          </cell>
          <cell r="AS3">
            <v>76</v>
          </cell>
          <cell r="AT3">
            <v>77</v>
          </cell>
          <cell r="AU3">
            <v>78</v>
          </cell>
          <cell r="AV3">
            <v>79</v>
          </cell>
          <cell r="AW3">
            <v>80</v>
          </cell>
          <cell r="AX3">
            <v>81</v>
          </cell>
          <cell r="AY3">
            <v>82</v>
          </cell>
          <cell r="AZ3">
            <v>83</v>
          </cell>
          <cell r="BA3">
            <v>84</v>
          </cell>
          <cell r="BB3">
            <v>85</v>
          </cell>
          <cell r="BC3">
            <v>86</v>
          </cell>
          <cell r="BD3">
            <v>87</v>
          </cell>
          <cell r="BE3">
            <v>88</v>
          </cell>
          <cell r="BF3">
            <v>89</v>
          </cell>
          <cell r="BG3">
            <v>90</v>
          </cell>
          <cell r="BH3" t="str">
            <v/>
          </cell>
          <cell r="BI3" t="str">
            <v/>
          </cell>
          <cell r="BJ3" t="str">
            <v/>
          </cell>
          <cell r="BK3" t="str">
            <v/>
          </cell>
          <cell r="BL3" t="str">
            <v/>
          </cell>
          <cell r="BM3" t="str">
            <v/>
          </cell>
          <cell r="BN3" t="str">
            <v/>
          </cell>
          <cell r="BO3" t="str">
            <v/>
          </cell>
          <cell r="BP3" t="str">
            <v/>
          </cell>
          <cell r="BQ3" t="str">
            <v/>
          </cell>
          <cell r="BR3" t="str">
            <v/>
          </cell>
          <cell r="BS3" t="str">
            <v/>
          </cell>
          <cell r="BT3" t="str">
            <v/>
          </cell>
          <cell r="BU3" t="str">
            <v/>
          </cell>
          <cell r="BV3" t="str">
            <v/>
          </cell>
          <cell r="BW3" t="str">
            <v/>
          </cell>
          <cell r="BX3" t="str">
            <v/>
          </cell>
        </row>
        <row r="30">
          <cell r="D30">
            <v>725</v>
          </cell>
          <cell r="E30">
            <v>276.04000000000002</v>
          </cell>
          <cell r="F30">
            <v>458.32220000000007</v>
          </cell>
          <cell r="G30">
            <v>642.0525560000001</v>
          </cell>
          <cell r="H30">
            <v>837.44085615500012</v>
          </cell>
          <cell r="I30">
            <v>1034.7007986574001</v>
          </cell>
          <cell r="J30">
            <v>1244.0500713902165</v>
          </cell>
          <cell r="K30">
            <v>1465.7104333957072</v>
          </cell>
          <cell r="L30">
            <v>1399.9077982052086</v>
          </cell>
          <cell r="M30">
            <v>1631.872319077228</v>
          </cell>
          <cell r="N30">
            <v>1876.8384761921197</v>
          </cell>
          <cell r="O30">
            <v>2103.0451658529851</v>
          </cell>
          <cell r="P30">
            <v>2342.735791743788</v>
          </cell>
          <cell r="Q30">
            <v>2596.1583582970761</v>
          </cell>
          <cell r="R30">
            <v>2863.5655662251193</v>
          </cell>
          <cell r="S30">
            <v>2795.2149102697645</v>
          </cell>
          <cell r="T30">
            <v>3041.368779227796</v>
          </cell>
          <cell r="U30">
            <v>3252.2945583101773</v>
          </cell>
          <cell r="V30">
            <v>3478.2647338951274</v>
          </cell>
          <cell r="W30">
            <v>3724.5570007366468</v>
          </cell>
          <cell r="X30">
            <v>3986.4543716918006</v>
          </cell>
          <cell r="Y30">
            <v>4369.245290031804</v>
          </cell>
          <cell r="Z30">
            <v>4468.2237444037564</v>
          </cell>
          <cell r="AA30">
            <v>4983.6893865117127</v>
          </cell>
          <cell r="AB30">
            <v>5515.9476515876731</v>
          </cell>
          <cell r="AC30">
            <v>6791.61031968515</v>
          </cell>
          <cell r="AD30">
            <v>6568.5888346387001</v>
          </cell>
          <cell r="AE30">
            <v>6345.5251516880689</v>
          </cell>
          <cell r="AF30">
            <v>6122.4606971293697</v>
          </cell>
          <cell r="AG30">
            <v>5599.4383535087618</v>
          </cell>
          <cell r="AH30">
            <v>5402.5865093509838</v>
          </cell>
          <cell r="AI30">
            <v>5202.5075103658446</v>
          </cell>
          <cell r="AJ30">
            <v>4999.1393839110096</v>
          </cell>
          <cell r="AK30">
            <v>4792.4184723748895</v>
          </cell>
          <cell r="AL30">
            <v>4582.2793834986041</v>
          </cell>
          <cell r="AM30">
            <v>4368.6549392119805</v>
          </cell>
          <cell r="AN30">
            <v>4003.4761229389869</v>
          </cell>
          <cell r="AO30">
            <v>3934.6720253267445</v>
          </cell>
          <cell r="AP30">
            <v>3862.16978835082</v>
          </cell>
          <cell r="AQ30">
            <v>3785.8945477481257</v>
          </cell>
          <cell r="AR30">
            <v>3705.7693737272721</v>
          </cell>
          <cell r="AS30">
            <v>3636.7152099047134</v>
          </cell>
          <cell r="AT30">
            <v>3563.6508104134937</v>
          </cell>
          <cell r="AU30">
            <v>3486.4926751297826</v>
          </cell>
          <cell r="AV30">
            <v>3405.154982960767</v>
          </cell>
          <cell r="AW30">
            <v>3319.549523135754</v>
          </cell>
          <cell r="AX30">
            <v>3229.5856244406086</v>
          </cell>
          <cell r="AY30">
            <v>3135.1700823338497</v>
          </cell>
          <cell r="AZ30">
            <v>3036.2070838808754</v>
          </cell>
          <cell r="BA30">
            <v>2932.5981304408842</v>
          </cell>
          <cell r="BB30">
            <v>2824.2419580390983</v>
          </cell>
          <cell r="BC30">
            <v>2711.0344553548712</v>
          </cell>
          <cell r="BD30">
            <v>2592.8685792541773</v>
          </cell>
          <cell r="BE30">
            <v>2473.2342677928436</v>
          </cell>
          <cell r="BF30">
            <v>2352.1263506146615</v>
          </cell>
          <cell r="BG30">
            <v>2229.539696666262</v>
          </cell>
          <cell r="BH30" t="str">
            <v/>
          </cell>
          <cell r="BI30" t="str">
            <v/>
          </cell>
          <cell r="BJ30" t="str">
            <v/>
          </cell>
          <cell r="BK30" t="str">
            <v/>
          </cell>
          <cell r="BL30" t="str">
            <v/>
          </cell>
          <cell r="BM30" t="str">
            <v/>
          </cell>
          <cell r="BN30" t="str">
            <v/>
          </cell>
          <cell r="BO30" t="str">
            <v/>
          </cell>
          <cell r="BP30" t="str">
            <v/>
          </cell>
          <cell r="BQ30" t="str">
            <v/>
          </cell>
          <cell r="BR30" t="str">
            <v/>
          </cell>
          <cell r="BS30" t="str">
            <v/>
          </cell>
          <cell r="BT30" t="str">
            <v/>
          </cell>
          <cell r="BU30" t="str">
            <v/>
          </cell>
          <cell r="BV30" t="str">
            <v/>
          </cell>
          <cell r="BW30" t="str">
            <v/>
          </cell>
          <cell r="BX30" t="str">
            <v/>
          </cell>
        </row>
        <row r="31">
          <cell r="D31">
            <v>677</v>
          </cell>
          <cell r="E31">
            <v>178.60000000000002</v>
          </cell>
          <cell r="F31">
            <v>309.95900000000006</v>
          </cell>
          <cell r="G31">
            <v>441.23846000000003</v>
          </cell>
          <cell r="H31">
            <v>582.60233727500008</v>
          </cell>
          <cell r="I31">
            <v>724.21712421100017</v>
          </cell>
          <cell r="J31">
            <v>876.25188671042451</v>
          </cell>
          <cell r="K31">
            <v>1038.8783031755215</v>
          </cell>
          <cell r="L31">
            <v>912.27070407841734</v>
          </cell>
          <cell r="M31">
            <v>1081.6061121266328</v>
          </cell>
          <cell r="N31">
            <v>1262.0642830330066</v>
          </cell>
          <cell r="O31">
            <v>1421.8277468990987</v>
          </cell>
          <cell r="P31">
            <v>1593.0818502212851</v>
          </cell>
          <cell r="Q31">
            <v>1776.0147985288977</v>
          </cell>
          <cell r="R31">
            <v>1970.8176996638958</v>
          </cell>
          <cell r="S31">
            <v>1827.6846077117043</v>
          </cell>
          <cell r="T31">
            <v>1996.8125675929941</v>
          </cell>
          <cell r="U31">
            <v>2128.4016603263312</v>
          </cell>
          <cell r="V31">
            <v>2272.6550489717656</v>
          </cell>
          <cell r="W31">
            <v>2434.7790252655841</v>
          </cell>
          <cell r="X31">
            <v>2609.9830569566061</v>
          </cell>
          <cell r="Y31">
            <v>2903.4798358545536</v>
          </cell>
          <cell r="Z31">
            <v>2910.4853266011887</v>
          </cell>
          <cell r="AA31">
            <v>3331.2188161750673</v>
          </cell>
          <cell r="AB31">
            <v>3765.9029641409284</v>
          </cell>
          <cell r="AC31">
            <v>4941.0642916150027</v>
          </cell>
          <cell r="AD31">
            <v>4662.526425726448</v>
          </cell>
          <cell r="AE31">
            <v>4382.2808705084499</v>
          </cell>
          <cell r="AF31">
            <v>4100.3190875143619</v>
          </cell>
          <cell r="AG31">
            <v>3516.6324956053036</v>
          </cell>
          <cell r="AH31">
            <v>3380.8964757104218</v>
          </cell>
          <cell r="AI31">
            <v>3243.7667757160657</v>
          </cell>
          <cell r="AJ31">
            <v>3105.2364272217378</v>
          </cell>
          <cell r="AK31">
            <v>2965.2984269849385</v>
          </cell>
          <cell r="AL31">
            <v>2823.9457367469549</v>
          </cell>
          <cell r="AM31">
            <v>2681.1712830577817</v>
          </cell>
          <cell r="AN31">
            <v>2388.9679571001625</v>
          </cell>
          <cell r="AO31">
            <v>2395.3286145127549</v>
          </cell>
          <cell r="AP31">
            <v>2400.2460752124107</v>
          </cell>
          <cell r="AQ31">
            <v>2403.7131232155643</v>
          </cell>
          <cell r="AR31">
            <v>2405.7225064587337</v>
          </cell>
          <cell r="AS31">
            <v>2421.266936618119</v>
          </cell>
          <cell r="AT31">
            <v>2435.3390889283014</v>
          </cell>
          <cell r="AU31">
            <v>2447.9316020000347</v>
          </cell>
          <cell r="AV31">
            <v>2459.0370776371265</v>
          </cell>
          <cell r="AW31">
            <v>2468.6480806524041</v>
          </cell>
          <cell r="AX31">
            <v>2476.7571386827581</v>
          </cell>
          <cell r="AY31">
            <v>2483.3567420032637</v>
          </cell>
          <cell r="AZ31">
            <v>2488.439343340372</v>
          </cell>
          <cell r="BA31">
            <v>2491.9973576841658</v>
          </cell>
          <cell r="BB31">
            <v>2494.0231620996783</v>
          </cell>
          <cell r="BC31">
            <v>2494.5090955372684</v>
          </cell>
          <cell r="BD31">
            <v>2493.4474586420465</v>
          </cell>
          <cell r="BE31">
            <v>2370.8305135623486</v>
          </cell>
          <cell r="BF31">
            <v>2246.650483757252</v>
          </cell>
          <cell r="BG31">
            <v>2120.8995538031299</v>
          </cell>
          <cell r="BH31" t="str">
            <v/>
          </cell>
          <cell r="BI31" t="str">
            <v/>
          </cell>
          <cell r="BJ31" t="str">
            <v/>
          </cell>
          <cell r="BK31" t="str">
            <v/>
          </cell>
          <cell r="BL31" t="str">
            <v/>
          </cell>
          <cell r="BM31" t="str">
            <v/>
          </cell>
          <cell r="BN31" t="str">
            <v/>
          </cell>
          <cell r="BO31" t="str">
            <v/>
          </cell>
          <cell r="BP31" t="str">
            <v/>
          </cell>
          <cell r="BQ31" t="str">
            <v/>
          </cell>
          <cell r="BR31" t="str">
            <v/>
          </cell>
          <cell r="BS31" t="str">
            <v/>
          </cell>
          <cell r="BT31" t="str">
            <v/>
          </cell>
          <cell r="BU31" t="str">
            <v/>
          </cell>
          <cell r="BV31" t="str">
            <v/>
          </cell>
          <cell r="BW31" t="str">
            <v/>
          </cell>
          <cell r="BX31" t="str">
            <v/>
          </cell>
        </row>
        <row r="34">
          <cell r="D34">
            <v>48</v>
          </cell>
          <cell r="E34">
            <v>97.44</v>
          </cell>
          <cell r="F34">
            <v>148.36320000000001</v>
          </cell>
          <cell r="G34">
            <v>200.81409600000001</v>
          </cell>
          <cell r="H34">
            <v>254.83851888000001</v>
          </cell>
          <cell r="I34">
            <v>310.48367444640002</v>
          </cell>
          <cell r="J34">
            <v>367.79818467979203</v>
          </cell>
          <cell r="K34">
            <v>426.83213022018577</v>
          </cell>
          <cell r="L34">
            <v>487.63709412679134</v>
          </cell>
          <cell r="M34">
            <v>550.26620695059512</v>
          </cell>
          <cell r="N34">
            <v>614.774193159113</v>
          </cell>
          <cell r="O34">
            <v>681.21741895388641</v>
          </cell>
          <cell r="P34">
            <v>749.65394152250303</v>
          </cell>
          <cell r="Q34">
            <v>820.14355976817819</v>
          </cell>
          <cell r="R34">
            <v>892.74786656122353</v>
          </cell>
          <cell r="S34">
            <v>967.53030255806027</v>
          </cell>
          <cell r="T34">
            <v>1044.5562116348021</v>
          </cell>
          <cell r="U34">
            <v>1123.8928979838463</v>
          </cell>
          <cell r="V34">
            <v>1205.6096849233618</v>
          </cell>
          <cell r="W34">
            <v>1289.7779754710627</v>
          </cell>
          <cell r="X34">
            <v>1376.4713147351947</v>
          </cell>
          <cell r="Y34">
            <v>1465.7654541772506</v>
          </cell>
          <cell r="Z34">
            <v>1557.7384178025682</v>
          </cell>
          <cell r="AA34">
            <v>1652.4705703366453</v>
          </cell>
          <cell r="AB34">
            <v>1750.0446874467448</v>
          </cell>
          <cell r="AC34">
            <v>1850.5460280701473</v>
          </cell>
          <cell r="AD34">
            <v>1906.0624089122516</v>
          </cell>
          <cell r="AE34">
            <v>1963.2442811796193</v>
          </cell>
          <cell r="AF34">
            <v>2022.1416096150078</v>
          </cell>
          <cell r="AG34">
            <v>2082.8058579034582</v>
          </cell>
          <cell r="AH34">
            <v>2021.690033640562</v>
          </cell>
          <cell r="AI34">
            <v>1958.7407346497789</v>
          </cell>
          <cell r="AJ34">
            <v>1893.9029566892723</v>
          </cell>
          <cell r="AK34">
            <v>1827.1200453899505</v>
          </cell>
          <cell r="AL34">
            <v>1758.333646751649</v>
          </cell>
          <cell r="AM34">
            <v>1687.4836561541986</v>
          </cell>
          <cell r="AN34">
            <v>1614.5081658388247</v>
          </cell>
          <cell r="AO34">
            <v>1539.3434108139895</v>
          </cell>
          <cell r="AP34">
            <v>1461.9237131384093</v>
          </cell>
          <cell r="AQ34">
            <v>1382.1814245325616</v>
          </cell>
          <cell r="AR34">
            <v>1300.0468672685383</v>
          </cell>
          <cell r="AS34">
            <v>1215.4482732865945</v>
          </cell>
          <cell r="AT34">
            <v>1128.3117214851923</v>
          </cell>
          <cell r="AU34">
            <v>1038.5610731297481</v>
          </cell>
          <cell r="AV34">
            <v>946.11790532364057</v>
          </cell>
          <cell r="AW34">
            <v>850.9014424833498</v>
          </cell>
          <cell r="AX34">
            <v>752.82848575785033</v>
          </cell>
          <cell r="AY34">
            <v>651.8133403305859</v>
          </cell>
          <cell r="AZ34">
            <v>547.7677405405035</v>
          </cell>
          <cell r="BA34">
            <v>440.60077275671864</v>
          </cell>
          <cell r="BB34">
            <v>330.2187959394202</v>
          </cell>
          <cell r="BC34">
            <v>216.5253598176028</v>
          </cell>
          <cell r="BD34">
            <v>99.421120612130892</v>
          </cell>
          <cell r="BE34">
            <v>102.40375423049483</v>
          </cell>
          <cell r="BF34">
            <v>105.47586685740967</v>
          </cell>
          <cell r="BG34">
            <v>108.64014286313196</v>
          </cell>
          <cell r="BH34" t="str">
            <v/>
          </cell>
          <cell r="BI34" t="str">
            <v/>
          </cell>
          <cell r="BJ34" t="str">
            <v/>
          </cell>
          <cell r="BK34" t="str">
            <v/>
          </cell>
          <cell r="BL34" t="str">
            <v/>
          </cell>
          <cell r="BM34" t="str">
            <v/>
          </cell>
          <cell r="BN34" t="str">
            <v/>
          </cell>
          <cell r="BO34" t="str">
            <v/>
          </cell>
          <cell r="BP34" t="str">
            <v/>
          </cell>
          <cell r="BQ34" t="str">
            <v/>
          </cell>
          <cell r="BR34" t="str">
            <v/>
          </cell>
          <cell r="BS34" t="str">
            <v/>
          </cell>
          <cell r="BT34" t="str">
            <v/>
          </cell>
          <cell r="BU34" t="str">
            <v/>
          </cell>
          <cell r="BV34" t="str">
            <v/>
          </cell>
          <cell r="BW34" t="str">
            <v/>
          </cell>
          <cell r="BX34" t="str">
            <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使い方"/>
      <sheetName val="入力シート"/>
      <sheetName val="CF表"/>
      <sheetName val="年間収支（家計簿）"/>
      <sheetName val="保険一覧"/>
      <sheetName val="投資シミュレーション"/>
      <sheetName val="手取額計算"/>
      <sheetName val="住宅ローン返済表"/>
      <sheetName val="貯蓄 投資表"/>
    </sheetNames>
    <sheetDataSet>
      <sheetData sheetId="0" refreshError="1"/>
      <sheetData sheetId="1" refreshError="1"/>
      <sheetData sheetId="2">
        <row r="3">
          <cell r="D3">
            <v>36</v>
          </cell>
          <cell r="E3">
            <v>37</v>
          </cell>
          <cell r="F3">
            <v>38</v>
          </cell>
          <cell r="G3">
            <v>39</v>
          </cell>
          <cell r="H3">
            <v>40</v>
          </cell>
          <cell r="I3">
            <v>41</v>
          </cell>
          <cell r="J3">
            <v>42</v>
          </cell>
          <cell r="K3">
            <v>43</v>
          </cell>
          <cell r="L3">
            <v>44</v>
          </cell>
          <cell r="M3">
            <v>45</v>
          </cell>
          <cell r="N3">
            <v>46</v>
          </cell>
          <cell r="O3">
            <v>47</v>
          </cell>
          <cell r="P3">
            <v>48</v>
          </cell>
          <cell r="Q3">
            <v>49</v>
          </cell>
          <cell r="R3">
            <v>50</v>
          </cell>
          <cell r="S3">
            <v>51</v>
          </cell>
          <cell r="T3">
            <v>52</v>
          </cell>
          <cell r="U3">
            <v>53</v>
          </cell>
          <cell r="V3">
            <v>54</v>
          </cell>
          <cell r="W3">
            <v>55</v>
          </cell>
          <cell r="X3">
            <v>56</v>
          </cell>
          <cell r="Y3">
            <v>57</v>
          </cell>
          <cell r="Z3">
            <v>58</v>
          </cell>
          <cell r="AA3">
            <v>59</v>
          </cell>
          <cell r="AB3">
            <v>60</v>
          </cell>
          <cell r="AC3">
            <v>61</v>
          </cell>
          <cell r="AD3">
            <v>62</v>
          </cell>
          <cell r="AE3">
            <v>63</v>
          </cell>
          <cell r="AF3">
            <v>64</v>
          </cell>
          <cell r="AG3">
            <v>65</v>
          </cell>
          <cell r="AH3">
            <v>66</v>
          </cell>
          <cell r="AI3">
            <v>67</v>
          </cell>
          <cell r="AJ3">
            <v>68</v>
          </cell>
          <cell r="AK3">
            <v>69</v>
          </cell>
          <cell r="AL3">
            <v>70</v>
          </cell>
          <cell r="AM3">
            <v>71</v>
          </cell>
          <cell r="AN3">
            <v>72</v>
          </cell>
          <cell r="AO3">
            <v>73</v>
          </cell>
          <cell r="AP3">
            <v>74</v>
          </cell>
          <cell r="AQ3">
            <v>75</v>
          </cell>
          <cell r="AR3">
            <v>76</v>
          </cell>
          <cell r="AS3">
            <v>77</v>
          </cell>
          <cell r="AT3">
            <v>78</v>
          </cell>
          <cell r="AU3">
            <v>79</v>
          </cell>
          <cell r="AV3">
            <v>80</v>
          </cell>
          <cell r="AW3">
            <v>81</v>
          </cell>
          <cell r="AX3">
            <v>82</v>
          </cell>
          <cell r="AY3">
            <v>83</v>
          </cell>
          <cell r="AZ3">
            <v>84</v>
          </cell>
          <cell r="BA3">
            <v>85</v>
          </cell>
          <cell r="BB3">
            <v>86</v>
          </cell>
          <cell r="BC3">
            <v>87</v>
          </cell>
          <cell r="BD3">
            <v>88</v>
          </cell>
          <cell r="BE3">
            <v>89</v>
          </cell>
          <cell r="BF3">
            <v>90</v>
          </cell>
          <cell r="BG3" t="str">
            <v/>
          </cell>
          <cell r="BH3" t="str">
            <v/>
          </cell>
          <cell r="BI3" t="str">
            <v/>
          </cell>
          <cell r="BJ3" t="str">
            <v/>
          </cell>
          <cell r="BK3" t="str">
            <v/>
          </cell>
          <cell r="BL3" t="str">
            <v/>
          </cell>
          <cell r="BM3" t="str">
            <v/>
          </cell>
          <cell r="BN3" t="str">
            <v/>
          </cell>
          <cell r="BO3" t="str">
            <v/>
          </cell>
          <cell r="BP3" t="str">
            <v/>
          </cell>
          <cell r="BQ3" t="str">
            <v/>
          </cell>
          <cell r="BR3" t="str">
            <v/>
          </cell>
          <cell r="BS3" t="str">
            <v/>
          </cell>
          <cell r="BT3" t="str">
            <v/>
          </cell>
          <cell r="BU3" t="str">
            <v/>
          </cell>
          <cell r="BV3" t="str">
            <v/>
          </cell>
          <cell r="BW3" t="str">
            <v/>
          </cell>
          <cell r="BX3" t="str">
            <v/>
          </cell>
        </row>
        <row r="30">
          <cell r="D30">
            <v>205</v>
          </cell>
          <cell r="E30">
            <v>461.3</v>
          </cell>
          <cell r="F30">
            <v>748.0714999999999</v>
          </cell>
          <cell r="G30">
            <v>1035.4890324999999</v>
          </cell>
          <cell r="H30">
            <v>1333.7302230374999</v>
          </cell>
          <cell r="I30">
            <v>1632.9758521058125</v>
          </cell>
          <cell r="J30">
            <v>1943.4099184883385</v>
          </cell>
          <cell r="K30">
            <v>1965.2197040449209</v>
          </cell>
          <cell r="L30">
            <v>2298.5958399873803</v>
          </cell>
          <cell r="M30">
            <v>2628.7323746823586</v>
          </cell>
          <cell r="N30">
            <v>2970.8268430206381</v>
          </cell>
          <cell r="O30">
            <v>3296.0803373931963</v>
          </cell>
          <cell r="P30">
            <v>3633.6975803153423</v>
          </cell>
          <cell r="Q30">
            <v>3983.886998741451</v>
          </cell>
          <cell r="R30">
            <v>4046.8608001139592</v>
          </cell>
          <cell r="S30">
            <v>4372.8350501915111</v>
          </cell>
          <cell r="T30">
            <v>4712.0297527023777</v>
          </cell>
          <cell r="U30">
            <v>5014.6689308705545</v>
          </cell>
          <cell r="V30">
            <v>5330.9807108632476</v>
          </cell>
          <cell r="W30">
            <v>5666.1974072098346</v>
          </cell>
          <cell r="X30">
            <v>6015.555610243744</v>
          </cell>
          <cell r="Y30">
            <v>6184.2962756201659</v>
          </cell>
          <cell r="Z30">
            <v>6667.6648159639417</v>
          </cell>
          <cell r="AA30">
            <v>7265.9111947035381</v>
          </cell>
          <cell r="AB30">
            <v>8583.6182216244451</v>
          </cell>
          <cell r="AC30">
            <v>8402.1865777864168</v>
          </cell>
          <cell r="AD30">
            <v>8220.4815536588521</v>
          </cell>
          <cell r="AE30">
            <v>8038.5345956781939</v>
          </cell>
          <cell r="AF30">
            <v>7556.3782919132018</v>
          </cell>
          <cell r="AG30">
            <v>7339.7837256869352</v>
          </cell>
          <cell r="AH30">
            <v>7119.6872433255467</v>
          </cell>
          <cell r="AI30">
            <v>6896.0155669492415</v>
          </cell>
          <cell r="AJ30">
            <v>6668.6933792398504</v>
          </cell>
          <cell r="AK30">
            <v>6437.6432630521731</v>
          </cell>
          <cell r="AL30">
            <v>6202.7856392176245</v>
          </cell>
          <cell r="AM30">
            <v>5664.0387024859938</v>
          </cell>
          <cell r="AN30">
            <v>5544.3183555494579</v>
          </cell>
          <cell r="AO30">
            <v>5420.5381410913542</v>
          </cell>
          <cell r="AP30">
            <v>5292.6091718004682</v>
          </cell>
          <cell r="AQ30">
            <v>5160.4400582898234</v>
          </cell>
          <cell r="AR30">
            <v>5038.9368348571197</v>
          </cell>
          <cell r="AS30">
            <v>4913.0028830221117</v>
          </cell>
          <cell r="AT30">
            <v>4782.5388527742352</v>
          </cell>
          <cell r="AU30">
            <v>4647.4425814618135</v>
          </cell>
          <cell r="AV30">
            <v>4507.6090102521257</v>
          </cell>
          <cell r="AW30">
            <v>4362.9300980894641</v>
          </cell>
          <cell r="AX30">
            <v>4216.8947330761557</v>
          </cell>
          <cell r="AY30">
            <v>4069.4966411992523</v>
          </cell>
          <cell r="AZ30">
            <v>3920.7295323232802</v>
          </cell>
          <cell r="BA30">
            <v>3770.5871005670533</v>
          </cell>
          <cell r="BB30">
            <v>3619.0630246960945</v>
          </cell>
          <cell r="BC30">
            <v>3466.1509685311516</v>
          </cell>
          <cell r="BD30">
            <v>3311.8445813733156</v>
          </cell>
          <cell r="BE30">
            <v>3156.13749844626</v>
          </cell>
          <cell r="BF30">
            <v>2999.0233413561359</v>
          </cell>
          <cell r="BG30" t="str">
            <v/>
          </cell>
          <cell r="BH30" t="str">
            <v/>
          </cell>
          <cell r="BI30" t="str">
            <v/>
          </cell>
          <cell r="BJ30" t="str">
            <v/>
          </cell>
          <cell r="BK30" t="str">
            <v/>
          </cell>
          <cell r="BL30" t="str">
            <v/>
          </cell>
          <cell r="BM30" t="str">
            <v/>
          </cell>
          <cell r="BN30" t="str">
            <v/>
          </cell>
          <cell r="BO30" t="str">
            <v/>
          </cell>
          <cell r="BP30" t="str">
            <v/>
          </cell>
          <cell r="BQ30" t="str">
            <v/>
          </cell>
          <cell r="BR30" t="str">
            <v/>
          </cell>
          <cell r="BS30" t="str">
            <v/>
          </cell>
          <cell r="BT30" t="str">
            <v/>
          </cell>
          <cell r="BU30" t="str">
            <v/>
          </cell>
          <cell r="BV30" t="str">
            <v/>
          </cell>
          <cell r="BW30" t="str">
            <v/>
          </cell>
          <cell r="BX30" t="str">
            <v/>
          </cell>
        </row>
        <row r="31">
          <cell r="D31">
            <v>165</v>
          </cell>
          <cell r="E31">
            <v>380.1</v>
          </cell>
          <cell r="F31">
            <v>624.43549999999993</v>
          </cell>
          <cell r="G31">
            <v>868.14395249999984</v>
          </cell>
          <cell r="H31">
            <v>1121.3647906374999</v>
          </cell>
          <cell r="I31">
            <v>1374.2394567338124</v>
          </cell>
          <cell r="J31">
            <v>1636.9114312551785</v>
          </cell>
          <cell r="K31">
            <v>1609.5262621947661</v>
          </cell>
          <cell r="L31">
            <v>1892.2315948817209</v>
          </cell>
          <cell r="M31">
            <v>2170.1772022235291</v>
          </cell>
          <cell r="N31">
            <v>2458.515015388044</v>
          </cell>
          <cell r="O31">
            <v>2728.3991549316243</v>
          </cell>
          <cell r="P31">
            <v>3008.985962379923</v>
          </cell>
          <cell r="Q31">
            <v>3300.4340322679691</v>
          </cell>
          <cell r="R31">
            <v>3302.9042446462727</v>
          </cell>
          <cell r="S31">
            <v>3566.5597980597936</v>
          </cell>
          <cell r="T31">
            <v>3841.5662430067091</v>
          </cell>
          <cell r="U31">
            <v>4078.0915158840157</v>
          </cell>
          <cell r="V31">
            <v>4326.3059734271128</v>
          </cell>
          <cell r="W31">
            <v>4591.3824276506157</v>
          </cell>
          <cell r="X31">
            <v>4868.496181297749</v>
          </cell>
          <cell r="Y31">
            <v>4962.8250638057907</v>
          </cell>
          <cell r="Z31">
            <v>5369.5494677951347</v>
          </cell>
          <cell r="AA31">
            <v>5888.8523860896676</v>
          </cell>
          <cell r="AB31">
            <v>7125.2476487521581</v>
          </cell>
          <cell r="AC31">
            <v>6900.0648877279609</v>
          </cell>
          <cell r="AD31">
            <v>6673.2962128986428</v>
          </cell>
          <cell r="AE31">
            <v>6444.933694695178</v>
          </cell>
          <cell r="AF31">
            <v>5914.9693639006955</v>
          </cell>
          <cell r="AG31">
            <v>5772.7325298340538</v>
          </cell>
          <cell r="AH31">
            <v>5629.2245115970791</v>
          </cell>
          <cell r="AI31">
            <v>5484.4389532689192</v>
          </cell>
          <cell r="AJ31">
            <v>5338.3694671491185</v>
          </cell>
          <cell r="AK31">
            <v>5191.0096335987191</v>
          </cell>
          <cell r="AL31">
            <v>5042.3530008805674</v>
          </cell>
          <cell r="AM31">
            <v>4592.3930849988246</v>
          </cell>
          <cell r="AN31">
            <v>4564.1233695376732</v>
          </cell>
          <cell r="AO31">
            <v>4534.537305499216</v>
          </cell>
          <cell r="AP31">
            <v>4503.6283111405664</v>
          </cell>
          <cell r="AQ31">
            <v>4471.3897718101243</v>
          </cell>
          <cell r="AR31">
            <v>4452.8150397830295</v>
          </cell>
          <cell r="AS31">
            <v>4432.8974340957993</v>
          </cell>
          <cell r="AT31">
            <v>4411.6302403801328</v>
          </cell>
          <cell r="AU31">
            <v>4389.0067106958886</v>
          </cell>
          <cell r="AV31">
            <v>4365.020063363223</v>
          </cell>
          <cell r="AW31">
            <v>4339.6634827938942</v>
          </cell>
          <cell r="AX31">
            <v>4192.9301193217188</v>
          </cell>
          <cell r="AY31">
            <v>4044.8130890321822</v>
          </cell>
          <cell r="AZ31">
            <v>3895.3054735911978</v>
          </cell>
          <cell r="BA31">
            <v>3744.4003200730085</v>
          </cell>
          <cell r="BB31">
            <v>3592.0906407872285</v>
          </cell>
          <cell r="BC31">
            <v>3438.3694131050197</v>
          </cell>
          <cell r="BD31">
            <v>3283.2295792843997</v>
          </cell>
          <cell r="BE31">
            <v>3126.6640462946766</v>
          </cell>
          <cell r="BF31">
            <v>2968.665685640005</v>
          </cell>
          <cell r="BG31" t="str">
            <v/>
          </cell>
          <cell r="BH31" t="str">
            <v/>
          </cell>
          <cell r="BI31" t="str">
            <v/>
          </cell>
          <cell r="BJ31" t="str">
            <v/>
          </cell>
          <cell r="BK31" t="str">
            <v/>
          </cell>
          <cell r="BL31" t="str">
            <v/>
          </cell>
          <cell r="BM31" t="str">
            <v/>
          </cell>
          <cell r="BN31" t="str">
            <v/>
          </cell>
          <cell r="BO31" t="str">
            <v/>
          </cell>
          <cell r="BP31" t="str">
            <v/>
          </cell>
          <cell r="BQ31" t="str">
            <v/>
          </cell>
          <cell r="BR31" t="str">
            <v/>
          </cell>
          <cell r="BS31" t="str">
            <v/>
          </cell>
          <cell r="BT31" t="str">
            <v/>
          </cell>
          <cell r="BU31" t="str">
            <v/>
          </cell>
          <cell r="BV31" t="str">
            <v/>
          </cell>
          <cell r="BW31" t="str">
            <v/>
          </cell>
          <cell r="BX31" t="str">
            <v/>
          </cell>
        </row>
        <row r="34">
          <cell r="D34">
            <v>40</v>
          </cell>
          <cell r="E34">
            <v>81.2</v>
          </cell>
          <cell r="F34">
            <v>123.63600000000001</v>
          </cell>
          <cell r="G34">
            <v>167.34508</v>
          </cell>
          <cell r="H34">
            <v>212.3654324</v>
          </cell>
          <cell r="I34">
            <v>258.736395372</v>
          </cell>
          <cell r="J34">
            <v>306.49848723316001</v>
          </cell>
          <cell r="K34">
            <v>355.69344185015484</v>
          </cell>
          <cell r="L34">
            <v>406.36424510565951</v>
          </cell>
          <cell r="M34">
            <v>458.5551724588293</v>
          </cell>
          <cell r="N34">
            <v>512.31182763259426</v>
          </cell>
          <cell r="O34">
            <v>567.68118246157212</v>
          </cell>
          <cell r="P34">
            <v>624.71161793541933</v>
          </cell>
          <cell r="Q34">
            <v>683.45296647348198</v>
          </cell>
          <cell r="R34">
            <v>743.95655546768648</v>
          </cell>
          <cell r="S34">
            <v>806.27525213171714</v>
          </cell>
          <cell r="T34">
            <v>870.46350969566868</v>
          </cell>
          <cell r="U34">
            <v>936.57741498653877</v>
          </cell>
          <cell r="V34">
            <v>1004.6747374361349</v>
          </cell>
          <cell r="W34">
            <v>1074.814979559219</v>
          </cell>
          <cell r="X34">
            <v>1147.0594289459955</v>
          </cell>
          <cell r="Y34">
            <v>1221.4712118143755</v>
          </cell>
          <cell r="Z34">
            <v>1298.1153481688068</v>
          </cell>
          <cell r="AA34">
            <v>1377.058808613871</v>
          </cell>
          <cell r="AB34">
            <v>1458.3705728722871</v>
          </cell>
          <cell r="AC34">
            <v>1502.1216900584557</v>
          </cell>
          <cell r="AD34">
            <v>1547.1853407602093</v>
          </cell>
          <cell r="AE34">
            <v>1593.6009009830157</v>
          </cell>
          <cell r="AF34">
            <v>1641.4089280125061</v>
          </cell>
          <cell r="AG34">
            <v>1567.0511958528814</v>
          </cell>
          <cell r="AH34">
            <v>1490.4627317284678</v>
          </cell>
          <cell r="AI34">
            <v>1411.576613680322</v>
          </cell>
          <cell r="AJ34">
            <v>1330.3239120907317</v>
          </cell>
          <cell r="AK34">
            <v>1246.6336294534538</v>
          </cell>
          <cell r="AL34">
            <v>1160.4326383370574</v>
          </cell>
          <cell r="AM34">
            <v>1071.6456174871691</v>
          </cell>
          <cell r="AN34">
            <v>980.19498601178429</v>
          </cell>
          <cell r="AO34">
            <v>886.00083559213783</v>
          </cell>
          <cell r="AP34">
            <v>788.98086065990196</v>
          </cell>
          <cell r="AQ34">
            <v>689.05028647969903</v>
          </cell>
          <cell r="AR34">
            <v>586.12179507408996</v>
          </cell>
          <cell r="AS34">
            <v>480.10544892631265</v>
          </cell>
          <cell r="AT34">
            <v>370.90861239410202</v>
          </cell>
          <cell r="AU34">
            <v>258.43587076592507</v>
          </cell>
          <cell r="AV34">
            <v>142.58894688890283</v>
          </cell>
          <cell r="AW34">
            <v>23.26661529556991</v>
          </cell>
          <cell r="AX34">
            <v>23.964613754437007</v>
          </cell>
          <cell r="AY34">
            <v>24.683552167070118</v>
          </cell>
          <cell r="AZ34">
            <v>25.424058732082223</v>
          </cell>
          <cell r="BA34">
            <v>26.18678049404469</v>
          </cell>
          <cell r="BB34">
            <v>26.972383908866032</v>
          </cell>
          <cell r="BC34">
            <v>27.781555426132012</v>
          </cell>
          <cell r="BD34">
            <v>28.615002088915972</v>
          </cell>
          <cell r="BE34">
            <v>29.473452151583452</v>
          </cell>
          <cell r="BF34">
            <v>30.357655716130957</v>
          </cell>
          <cell r="BG34" t="str">
            <v/>
          </cell>
          <cell r="BH34" t="str">
            <v/>
          </cell>
          <cell r="BI34" t="str">
            <v/>
          </cell>
          <cell r="BJ34" t="str">
            <v/>
          </cell>
          <cell r="BK34" t="str">
            <v/>
          </cell>
          <cell r="BL34" t="str">
            <v/>
          </cell>
          <cell r="BM34" t="str">
            <v/>
          </cell>
          <cell r="BN34" t="str">
            <v/>
          </cell>
          <cell r="BO34" t="str">
            <v/>
          </cell>
          <cell r="BP34" t="str">
            <v/>
          </cell>
          <cell r="BQ34" t="str">
            <v/>
          </cell>
          <cell r="BR34" t="str">
            <v/>
          </cell>
          <cell r="BS34" t="str">
            <v/>
          </cell>
          <cell r="BT34" t="str">
            <v/>
          </cell>
          <cell r="BU34" t="str">
            <v/>
          </cell>
          <cell r="BV34" t="str">
            <v/>
          </cell>
          <cell r="BW34" t="str">
            <v/>
          </cell>
          <cell r="BX34" t="str">
            <v/>
          </cell>
        </row>
      </sheetData>
      <sheetData sheetId="3" refreshError="1"/>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D60211-A694-4D7A-8C1F-25338A1262F1}" name="テーブル13" displayName="テーブル13" ref="B3:R30" headerRowCount="0" totalsRowShown="0" headerRowDxfId="39" dataDxfId="37" headerRowBorderDxfId="38" tableBorderDxfId="36" dataCellStyle="桁区切り">
  <tableColumns count="17">
    <tableColumn id="1" xr3:uid="{647B25B3-BFDE-49F9-9BC2-95BDD23C5175}" name="区分" headerRowDxfId="35" dataDxfId="34"/>
    <tableColumn id="2" xr3:uid="{0BD1A814-D469-4713-BD76-DBC1A3424BF6}" name="費目" headerRowDxfId="33" dataDxfId="32"/>
    <tableColumn id="3" xr3:uid="{BF4C857D-6F52-4FB0-BFCF-1F95AEC19C29}" name="決済手段" headerRowDxfId="31" dataDxfId="30"/>
    <tableColumn id="4" xr3:uid="{095915A3-8038-492E-8B95-E9023D015CB0}" name="支払日等" headerRowDxfId="29" dataDxfId="28"/>
    <tableColumn id="5" xr3:uid="{A360DC4D-5D86-42B4-8983-AEB57BEAE6B1}" name="1月" headerRowDxfId="27" dataDxfId="26" dataCellStyle="桁区切り"/>
    <tableColumn id="6" xr3:uid="{6986D7BE-C87B-4567-9DF4-2DBAFFE24252}" name="2月" headerRowDxfId="25" dataDxfId="24" dataCellStyle="桁区切り"/>
    <tableColumn id="7" xr3:uid="{47DC32CC-BB23-4274-8BC8-C19FE2E5EC9C}" name="3月" headerRowDxfId="23" dataDxfId="22" dataCellStyle="桁区切り"/>
    <tableColumn id="8" xr3:uid="{26102447-B51A-40F3-A234-1AA35C719DA6}" name="4月" headerRowDxfId="21" dataDxfId="20" dataCellStyle="桁区切り"/>
    <tableColumn id="9" xr3:uid="{876349C0-0287-4CEF-9F57-DF72C4117AA4}" name="5月" headerRowDxfId="19" dataDxfId="18" dataCellStyle="桁区切り"/>
    <tableColumn id="10" xr3:uid="{5742C147-8C4F-46EA-A316-7CFF897DE691}" name="6月" headerRowDxfId="17" dataDxfId="16" dataCellStyle="桁区切り"/>
    <tableColumn id="11" xr3:uid="{6BDDAF96-2F5A-4339-8500-5E62F4966E06}" name="7月" headerRowDxfId="15" dataDxfId="14" dataCellStyle="桁区切り"/>
    <tableColumn id="12" xr3:uid="{27F5A5A4-5DDC-45A5-9601-70B21D1AC99F}" name="8月" headerRowDxfId="13" dataDxfId="12" dataCellStyle="桁区切り"/>
    <tableColumn id="13" xr3:uid="{59F2C4BD-9C92-4766-89F6-7E43365F2649}" name="9月" headerRowDxfId="11" dataDxfId="10" dataCellStyle="桁区切り"/>
    <tableColumn id="14" xr3:uid="{20F6FA5D-4E0F-419F-B387-F3DAB654B8DF}" name="10月" headerRowDxfId="9" dataDxfId="8" dataCellStyle="桁区切り"/>
    <tableColumn id="15" xr3:uid="{4522C0A1-CCE3-4563-A900-EED1D5661126}" name="11月" headerRowDxfId="7" dataDxfId="6" dataCellStyle="桁区切り"/>
    <tableColumn id="16" xr3:uid="{473C5AE0-9765-43BC-AEC3-7858F6FF61E3}" name="12月" headerRowDxfId="5" dataDxfId="4" dataCellStyle="桁区切り"/>
    <tableColumn id="17" xr3:uid="{1A35D984-BAD6-44A1-8FB6-5E45B5A6CD67}" name="合計" headerRowDxfId="3" dataDxfId="2" dataCellStyle="桁区切り">
      <calculatedColumnFormula>SUM(F3:Q3)</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excelcf.net/myhomeloan-2/" TargetMode="External"/><Relationship Id="rId21" Type="http://schemas.openxmlformats.org/officeDocument/2006/relationships/hyperlink" Target="https://www.excelcf.net/usefull/" TargetMode="External"/><Relationship Id="rId42" Type="http://schemas.openxmlformats.org/officeDocument/2006/relationships/hyperlink" Target="https://www.excelcf.net/loancost/" TargetMode="External"/><Relationship Id="rId47" Type="http://schemas.openxmlformats.org/officeDocument/2006/relationships/hyperlink" Target="https://www.excelcf.net/coverageamount/" TargetMode="External"/><Relationship Id="rId63" Type="http://schemas.openxmlformats.org/officeDocument/2006/relationships/hyperlink" Target="https://www.excelcf.net/dc1/" TargetMode="External"/><Relationship Id="rId68" Type="http://schemas.openxmlformats.org/officeDocument/2006/relationships/hyperlink" Target="https://www.excelcf.net/rougo/" TargetMode="External"/><Relationship Id="rId84" Type="http://schemas.openxmlformats.org/officeDocument/2006/relationships/hyperlink" Target="https://www.excelcf.net/no1/" TargetMode="External"/><Relationship Id="rId89" Type="http://schemas.openxmlformats.org/officeDocument/2006/relationships/drawing" Target="../drawings/drawing1.xml"/><Relationship Id="rId16" Type="http://schemas.openxmlformats.org/officeDocument/2006/relationships/hyperlink" Target="https://www.excelcf.net/workstyle/" TargetMode="External"/><Relationship Id="rId11" Type="http://schemas.openxmlformats.org/officeDocument/2006/relationships/hyperlink" Target="https://www.excelcf.net/taisaku/" TargetMode="External"/><Relationship Id="rId32" Type="http://schemas.openxmlformats.org/officeDocument/2006/relationships/hyperlink" Target="https://www.excelcf.net/kurihen/" TargetMode="External"/><Relationship Id="rId37" Type="http://schemas.openxmlformats.org/officeDocument/2006/relationships/hyperlink" Target="https://www.excelcf.net/loansim/" TargetMode="External"/><Relationship Id="rId53" Type="http://schemas.openxmlformats.org/officeDocument/2006/relationships/hyperlink" Target="https://www.excelcf.net/netsyunyuhosyo/" TargetMode="External"/><Relationship Id="rId58" Type="http://schemas.openxmlformats.org/officeDocument/2006/relationships/hyperlink" Target="https://www.excelcf.net/selectfund/" TargetMode="External"/><Relationship Id="rId74" Type="http://schemas.openxmlformats.org/officeDocument/2006/relationships/hyperlink" Target="https://www.excelcf.net/investment/" TargetMode="External"/><Relationship Id="rId79" Type="http://schemas.openxmlformats.org/officeDocument/2006/relationships/hyperlink" Target="https://www.excelcf.net/fundselect2/" TargetMode="External"/><Relationship Id="rId5" Type="http://schemas.openxmlformats.org/officeDocument/2006/relationships/hyperlink" Target="https://www.excelcf.net/kakeibo/" TargetMode="External"/><Relationship Id="rId14" Type="http://schemas.openxmlformats.org/officeDocument/2006/relationships/hyperlink" Target="https://www.excelcf.net/kyouikuhi/" TargetMode="External"/><Relationship Id="rId22" Type="http://schemas.openxmlformats.org/officeDocument/2006/relationships/hyperlink" Target="https://www.excelcf.net/dokushin/" TargetMode="External"/><Relationship Id="rId27" Type="http://schemas.openxmlformats.org/officeDocument/2006/relationships/hyperlink" Target="https://www.excelcf.net/500/" TargetMode="External"/><Relationship Id="rId30" Type="http://schemas.openxmlformats.org/officeDocument/2006/relationships/hyperlink" Target="https://www.excelcf.net/kurihen-3/" TargetMode="External"/><Relationship Id="rId35" Type="http://schemas.openxmlformats.org/officeDocument/2006/relationships/hyperlink" Target="https://www.excelcf.net/rate-2/" TargetMode="External"/><Relationship Id="rId43" Type="http://schemas.openxmlformats.org/officeDocument/2006/relationships/hyperlink" Target="https://www.excelcf.net/allinsurance/" TargetMode="External"/><Relationship Id="rId48" Type="http://schemas.openxmlformats.org/officeDocument/2006/relationships/hyperlink" Target="https://www.excelcf.net/coveragesim/" TargetMode="External"/><Relationship Id="rId56" Type="http://schemas.openxmlformats.org/officeDocument/2006/relationships/hyperlink" Target="https://www.excelcf.net/iryou/" TargetMode="External"/><Relationship Id="rId64" Type="http://schemas.openxmlformats.org/officeDocument/2006/relationships/hyperlink" Target="https://www.excelcf.net/investlp/" TargetMode="External"/><Relationship Id="rId69" Type="http://schemas.openxmlformats.org/officeDocument/2006/relationships/hyperlink" Target="https://www.excelcf.net/tsuki1/" TargetMode="External"/><Relationship Id="rId77" Type="http://schemas.openxmlformats.org/officeDocument/2006/relationships/hyperlink" Target="https://www.excelcf.net/dcshiryou/" TargetMode="External"/><Relationship Id="rId8" Type="http://schemas.openxmlformats.org/officeDocument/2006/relationships/hyperlink" Target="https://www.excelcf.net/tedori/" TargetMode="External"/><Relationship Id="rId51" Type="http://schemas.openxmlformats.org/officeDocument/2006/relationships/hyperlink" Target="https://www.excelcf.net/seiho/" TargetMode="External"/><Relationship Id="rId72" Type="http://schemas.openxmlformats.org/officeDocument/2006/relationships/hyperlink" Target="https://www.excelcf.net/selectfund6/" TargetMode="External"/><Relationship Id="rId80" Type="http://schemas.openxmlformats.org/officeDocument/2006/relationships/hyperlink" Target="https://www.excelcf.net/selectfund3/" TargetMode="External"/><Relationship Id="rId85" Type="http://schemas.openxmlformats.org/officeDocument/2006/relationships/hyperlink" Target="https://www.excelcf.net/6part/" TargetMode="External"/><Relationship Id="rId3" Type="http://schemas.openxmlformats.org/officeDocument/2006/relationships/hyperlink" Target="https://www.excelcf.net/tsumitate/" TargetMode="External"/><Relationship Id="rId12" Type="http://schemas.openxmlformats.org/officeDocument/2006/relationships/hyperlink" Target="https://www.excelcf.net/seiho-2/" TargetMode="External"/><Relationship Id="rId17" Type="http://schemas.openxmlformats.org/officeDocument/2006/relationships/hyperlink" Target="https://www.excelcf.net/separate/" TargetMode="External"/><Relationship Id="rId25" Type="http://schemas.openxmlformats.org/officeDocument/2006/relationships/hyperlink" Target="https://www.excelcf.net/lphome/" TargetMode="External"/><Relationship Id="rId33" Type="http://schemas.openxmlformats.org/officeDocument/2006/relationships/hyperlink" Target="https://www.excelcf.net/repaymentor/" TargetMode="External"/><Relationship Id="rId38" Type="http://schemas.openxmlformats.org/officeDocument/2006/relationships/hyperlink" Target="https://www.excelcf.net/howlong/" TargetMode="External"/><Relationship Id="rId46" Type="http://schemas.openxmlformats.org/officeDocument/2006/relationships/hyperlink" Target="https://www.excelcf.net/lifeins/" TargetMode="External"/><Relationship Id="rId59" Type="http://schemas.openxmlformats.org/officeDocument/2006/relationships/hyperlink" Target="https://www.excelcf.net/millioner/" TargetMode="External"/><Relationship Id="rId67" Type="http://schemas.openxmlformats.org/officeDocument/2006/relationships/hyperlink" Target="https://www.excelcf.net/torikuzushi/" TargetMode="External"/><Relationship Id="rId20" Type="http://schemas.openxmlformats.org/officeDocument/2006/relationships/hyperlink" Target="https://www.excelcf.net/literacy/" TargetMode="External"/><Relationship Id="rId41" Type="http://schemas.openxmlformats.org/officeDocument/2006/relationships/hyperlink" Target="https://www.excelcf.net/rate/" TargetMode="External"/><Relationship Id="rId54" Type="http://schemas.openxmlformats.org/officeDocument/2006/relationships/hyperlink" Target="https://www.excelcf.net/netiryouhoken/" TargetMode="External"/><Relationship Id="rId62" Type="http://schemas.openxmlformats.org/officeDocument/2006/relationships/hyperlink" Target="https://www.excelcf.net/ideco/" TargetMode="External"/><Relationship Id="rId70" Type="http://schemas.openxmlformats.org/officeDocument/2006/relationships/hyperlink" Target="https://www.excelcf.net/tuki1/" TargetMode="External"/><Relationship Id="rId75" Type="http://schemas.openxmlformats.org/officeDocument/2006/relationships/hyperlink" Target="https://www.excelcf.net/dcpossibility/" TargetMode="External"/><Relationship Id="rId83" Type="http://schemas.openxmlformats.org/officeDocument/2006/relationships/hyperlink" Target="https://www.excelcf.net/selectfund9/" TargetMode="External"/><Relationship Id="rId88" Type="http://schemas.openxmlformats.org/officeDocument/2006/relationships/printerSettings" Target="../printerSettings/printerSettings1.bin"/><Relationship Id="rId1" Type="http://schemas.openxmlformats.org/officeDocument/2006/relationships/hyperlink" Target="https://www.excelcf.net/input/" TargetMode="External"/><Relationship Id="rId6" Type="http://schemas.openxmlformats.org/officeDocument/2006/relationships/hyperlink" Target="https://www.excelcf.net/shisyutsu/" TargetMode="External"/><Relationship Id="rId15" Type="http://schemas.openxmlformats.org/officeDocument/2006/relationships/hyperlink" Target="https://www.excelcf.net/musyouka/" TargetMode="External"/><Relationship Id="rId23" Type="http://schemas.openxmlformats.org/officeDocument/2006/relationships/hyperlink" Target="https://www.excelcf.net/1000poor/" TargetMode="External"/><Relationship Id="rId28" Type="http://schemas.openxmlformats.org/officeDocument/2006/relationships/hyperlink" Target="https://www.excelcf.net/hayamihyo/" TargetMode="External"/><Relationship Id="rId36" Type="http://schemas.openxmlformats.org/officeDocument/2006/relationships/hyperlink" Target="https://www.excelcf.net/kurihen-2/" TargetMode="External"/><Relationship Id="rId49" Type="http://schemas.openxmlformats.org/officeDocument/2006/relationships/hyperlink" Target="https://www.excelcf.net/incomecover/" TargetMode="External"/><Relationship Id="rId57" Type="http://schemas.openxmlformats.org/officeDocument/2006/relationships/hyperlink" Target="https://www.excelcf.net/housingloan-ins/" TargetMode="External"/><Relationship Id="rId10" Type="http://schemas.openxmlformats.org/officeDocument/2006/relationships/hyperlink" Target="https://www.excelcf.net/lossofpension/" TargetMode="External"/><Relationship Id="rId31" Type="http://schemas.openxmlformats.org/officeDocument/2006/relationships/hyperlink" Target="https://www.excelcf.net/kuriagehensai/" TargetMode="External"/><Relationship Id="rId44" Type="http://schemas.openxmlformats.org/officeDocument/2006/relationships/hyperlink" Target="https://www.excelcf.net/izokunenkin/" TargetMode="External"/><Relationship Id="rId52" Type="http://schemas.openxmlformats.org/officeDocument/2006/relationships/hyperlink" Target="https://www.excelcf.net/cantwork/" TargetMode="External"/><Relationship Id="rId60" Type="http://schemas.openxmlformats.org/officeDocument/2006/relationships/hyperlink" Target="https://www.excelcf.net/invest2/" TargetMode="External"/><Relationship Id="rId65" Type="http://schemas.openxmlformats.org/officeDocument/2006/relationships/hyperlink" Target="https://www.excelcf.net/lifeplan/" TargetMode="External"/><Relationship Id="rId73" Type="http://schemas.openxmlformats.org/officeDocument/2006/relationships/hyperlink" Target="https://www.excelcf.net/toushinvsdc/" TargetMode="External"/><Relationship Id="rId78" Type="http://schemas.openxmlformats.org/officeDocument/2006/relationships/hyperlink" Target="https://www.excelcf.net/fundselectje/" TargetMode="External"/><Relationship Id="rId81" Type="http://schemas.openxmlformats.org/officeDocument/2006/relationships/hyperlink" Target="https://www.excelcf.net/selectfund4/" TargetMode="External"/><Relationship Id="rId86" Type="http://schemas.openxmlformats.org/officeDocument/2006/relationships/hyperlink" Target="https://www.excelcf.net/switch/" TargetMode="External"/><Relationship Id="rId4" Type="http://schemas.openxmlformats.org/officeDocument/2006/relationships/hyperlink" Target="https://www.excelcf.net/startyear/" TargetMode="External"/><Relationship Id="rId9" Type="http://schemas.openxmlformats.org/officeDocument/2006/relationships/hyperlink" Target="https://www.excelcf.net/kakeicheck/" TargetMode="External"/><Relationship Id="rId13" Type="http://schemas.openxmlformats.org/officeDocument/2006/relationships/hyperlink" Target="https://www.excelcf.net/balance/" TargetMode="External"/><Relationship Id="rId18" Type="http://schemas.openxmlformats.org/officeDocument/2006/relationships/hyperlink" Target="https://www.excelcf.net/richvspoor/" TargetMode="External"/><Relationship Id="rId39" Type="http://schemas.openxmlformats.org/officeDocument/2006/relationships/hyperlink" Target="https://www.excelcf.net/rate3/" TargetMode="External"/><Relationship Id="rId34" Type="http://schemas.openxmlformats.org/officeDocument/2006/relationships/hyperlink" Target="https://www.excelcf.net/hiritsu/" TargetMode="External"/><Relationship Id="rId50" Type="http://schemas.openxmlformats.org/officeDocument/2006/relationships/hyperlink" Target="https://www.excelcf.net/return/" TargetMode="External"/><Relationship Id="rId55" Type="http://schemas.openxmlformats.org/officeDocument/2006/relationships/hyperlink" Target="https://www.excelcf.net/netseiho/" TargetMode="External"/><Relationship Id="rId76" Type="http://schemas.openxmlformats.org/officeDocument/2006/relationships/hyperlink" Target="https://www.excelcf.net/indexactive/" TargetMode="External"/><Relationship Id="rId7" Type="http://schemas.openxmlformats.org/officeDocument/2006/relationships/hyperlink" Target="https://www.excelcf.net/total/" TargetMode="External"/><Relationship Id="rId71" Type="http://schemas.openxmlformats.org/officeDocument/2006/relationships/hyperlink" Target="https://www.excelcf.net/dcplan/" TargetMode="External"/><Relationship Id="rId2" Type="http://schemas.openxmlformats.org/officeDocument/2006/relationships/hyperlink" Target="https://www.excelcf.net/youtube/" TargetMode="External"/><Relationship Id="rId29" Type="http://schemas.openxmlformats.org/officeDocument/2006/relationships/hyperlink" Target="https://www.excelcf.net/40s/" TargetMode="External"/><Relationship Id="rId24" Type="http://schemas.openxmlformats.org/officeDocument/2006/relationships/hyperlink" Target="https://www.excelcf.net/myhomeloan/" TargetMode="External"/><Relationship Id="rId40" Type="http://schemas.openxmlformats.org/officeDocument/2006/relationships/hyperlink" Target="https://www.excelcf.net/rate2/" TargetMode="External"/><Relationship Id="rId45" Type="http://schemas.openxmlformats.org/officeDocument/2006/relationships/hyperlink" Target="https://www.excelcf.net/riskscenario1/" TargetMode="External"/><Relationship Id="rId66" Type="http://schemas.openxmlformats.org/officeDocument/2006/relationships/hyperlink" Target="https://www.excelcf.net/portfolio/" TargetMode="External"/><Relationship Id="rId87" Type="http://schemas.openxmlformats.org/officeDocument/2006/relationships/hyperlink" Target="https://www.excelcf.net/form/" TargetMode="External"/><Relationship Id="rId61" Type="http://schemas.openxmlformats.org/officeDocument/2006/relationships/hyperlink" Target="https://www.excelcf.net/longterm/" TargetMode="External"/><Relationship Id="rId82" Type="http://schemas.openxmlformats.org/officeDocument/2006/relationships/hyperlink" Target="https://www.excelcf.net/selectfund5/" TargetMode="External"/><Relationship Id="rId19" Type="http://schemas.openxmlformats.org/officeDocument/2006/relationships/hyperlink" Target="https://www.excelcf.net/dcreti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excelcf.net/cpr/" TargetMode="External"/><Relationship Id="rId13" Type="http://schemas.openxmlformats.org/officeDocument/2006/relationships/hyperlink" Target="https://www.mext.go.jp/a_menu/koutou/houjin/1293385.htm" TargetMode="External"/><Relationship Id="rId18" Type="http://schemas.openxmlformats.org/officeDocument/2006/relationships/vmlDrawing" Target="../drawings/vmlDrawing1.vml"/><Relationship Id="rId3" Type="http://schemas.openxmlformats.org/officeDocument/2006/relationships/hyperlink" Target="https://www.excelcf.net/kakeicheck/" TargetMode="External"/><Relationship Id="rId7" Type="http://schemas.openxmlformats.org/officeDocument/2006/relationships/hyperlink" Target="https://www.mext.go.jp/content/20221220-mxt_chousa01-000026656_1a.pdf" TargetMode="External"/><Relationship Id="rId12" Type="http://schemas.openxmlformats.org/officeDocument/2006/relationships/hyperlink" Target="https://www.excelcf.net/ideconisa/" TargetMode="External"/><Relationship Id="rId17" Type="http://schemas.openxmlformats.org/officeDocument/2006/relationships/drawing" Target="../drawings/drawing2.xml"/><Relationship Id="rId2" Type="http://schemas.openxmlformats.org/officeDocument/2006/relationships/hyperlink" Target="https://www.excelcf.net/startyear/" TargetMode="External"/><Relationship Id="rId16" Type="http://schemas.openxmlformats.org/officeDocument/2006/relationships/printerSettings" Target="../printerSettings/printerSettings2.bin"/><Relationship Id="rId1" Type="http://schemas.openxmlformats.org/officeDocument/2006/relationships/hyperlink" Target="https://www.excelcf.net/musyouka/" TargetMode="External"/><Relationship Id="rId6" Type="http://schemas.openxmlformats.org/officeDocument/2006/relationships/hyperlink" Target="https://www.mext.go.jp/content/20211224-mxt_sigakujo-000019681_1.pdf" TargetMode="External"/><Relationship Id="rId11" Type="http://schemas.openxmlformats.org/officeDocument/2006/relationships/hyperlink" Target="https://www.excelcf.net/reason/" TargetMode="External"/><Relationship Id="rId5" Type="http://schemas.openxmlformats.org/officeDocument/2006/relationships/hyperlink" Target="https://www.excelcf.net/mokuji/" TargetMode="External"/><Relationship Id="rId15" Type="http://schemas.openxmlformats.org/officeDocument/2006/relationships/hyperlink" Target="https://coconala.com/services/2015316" TargetMode="External"/><Relationship Id="rId10" Type="http://schemas.openxmlformats.org/officeDocument/2006/relationships/hyperlink" Target="https://excelcf.net/" TargetMode="External"/><Relationship Id="rId19" Type="http://schemas.openxmlformats.org/officeDocument/2006/relationships/comments" Target="../comments1.xml"/><Relationship Id="rId4" Type="http://schemas.openxmlformats.org/officeDocument/2006/relationships/hyperlink" Target="https://www.excelcf.net/kurihen/" TargetMode="External"/><Relationship Id="rId9" Type="http://schemas.openxmlformats.org/officeDocument/2006/relationships/hyperlink" Target="https://www.excelcf.net/lossofpension/" TargetMode="External"/><Relationship Id="rId14" Type="http://schemas.openxmlformats.org/officeDocument/2006/relationships/hyperlink" Target="https://www.excelcf.net/seiho-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oconala.com/services/6072" TargetMode="External"/><Relationship Id="rId13" Type="http://schemas.openxmlformats.org/officeDocument/2006/relationships/comments" Target="../comments2.xml"/><Relationship Id="rId3" Type="http://schemas.openxmlformats.org/officeDocument/2006/relationships/hyperlink" Target="https://coconala.com/services/6072" TargetMode="External"/><Relationship Id="rId7" Type="http://schemas.openxmlformats.org/officeDocument/2006/relationships/hyperlink" Target="https://coconala.com/services/6072" TargetMode="External"/><Relationship Id="rId12" Type="http://schemas.openxmlformats.org/officeDocument/2006/relationships/vmlDrawing" Target="../drawings/vmlDrawing2.vml"/><Relationship Id="rId2" Type="http://schemas.openxmlformats.org/officeDocument/2006/relationships/hyperlink" Target="https://www.excelcf.net/lp/" TargetMode="External"/><Relationship Id="rId1" Type="http://schemas.openxmlformats.org/officeDocument/2006/relationships/hyperlink" Target="https://www.excelcf.net/graph/" TargetMode="External"/><Relationship Id="rId6" Type="http://schemas.openxmlformats.org/officeDocument/2006/relationships/hyperlink" Target="https://coconala.com/services/2015316" TargetMode="External"/><Relationship Id="rId11" Type="http://schemas.openxmlformats.org/officeDocument/2006/relationships/drawing" Target="../drawings/drawing3.xml"/><Relationship Id="rId5" Type="http://schemas.openxmlformats.org/officeDocument/2006/relationships/hyperlink" Target="https://coconala.com/services/2015316" TargetMode="External"/><Relationship Id="rId10" Type="http://schemas.openxmlformats.org/officeDocument/2006/relationships/printerSettings" Target="../printerSettings/printerSettings3.bin"/><Relationship Id="rId4" Type="http://schemas.openxmlformats.org/officeDocument/2006/relationships/hyperlink" Target="https://coconala.com/services/2015316" TargetMode="External"/><Relationship Id="rId9" Type="http://schemas.openxmlformats.org/officeDocument/2006/relationships/hyperlink" Target="https://www.excelcf.net/form/"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C1686-E32D-4C0B-B56E-5EA8CC4E5DAE}">
  <sheetPr>
    <pageSetUpPr fitToPage="1"/>
  </sheetPr>
  <dimension ref="B1:E134"/>
  <sheetViews>
    <sheetView tabSelected="1" zoomScale="115" zoomScaleNormal="115" workbookViewId="0"/>
  </sheetViews>
  <sheetFormatPr defaultRowHeight="16.5" customHeight="1"/>
  <cols>
    <col min="1" max="1" width="3.25" style="297" customWidth="1"/>
    <col min="2" max="2" width="6.625" style="297" customWidth="1"/>
    <col min="3" max="3" width="20.625" style="289" customWidth="1"/>
    <col min="4" max="4" width="6.625" style="297" customWidth="1"/>
    <col min="5" max="5" width="56.375" style="297" customWidth="1"/>
    <col min="6" max="16384" width="9" style="297"/>
  </cols>
  <sheetData>
    <row r="1" spans="2:5" ht="20.100000000000001" customHeight="1">
      <c r="B1" s="492" t="s">
        <v>483</v>
      </c>
      <c r="C1" s="492"/>
      <c r="D1" s="492"/>
      <c r="E1" s="492"/>
    </row>
    <row r="2" spans="2:5" ht="16.5" customHeight="1">
      <c r="B2" s="297" t="s">
        <v>487</v>
      </c>
    </row>
    <row r="3" spans="2:5" ht="16.5" customHeight="1">
      <c r="B3" s="297" t="s">
        <v>488</v>
      </c>
    </row>
    <row r="4" spans="2:5" ht="16.5" customHeight="1">
      <c r="B4" s="297" t="s">
        <v>489</v>
      </c>
    </row>
    <row r="5" spans="2:5" ht="16.5" customHeight="1">
      <c r="B5" s="297" t="s">
        <v>482</v>
      </c>
    </row>
    <row r="6" spans="2:5" ht="16.5" customHeight="1">
      <c r="B6" s="297" t="s">
        <v>497</v>
      </c>
    </row>
    <row r="7" spans="2:5" ht="16.5" customHeight="1">
      <c r="B7" s="493" t="s">
        <v>490</v>
      </c>
      <c r="C7" s="493"/>
      <c r="D7" s="493"/>
      <c r="E7" s="493"/>
    </row>
    <row r="8" spans="2:5" ht="16.5" customHeight="1">
      <c r="B8" s="297" t="s">
        <v>491</v>
      </c>
    </row>
    <row r="9" spans="2:5" ht="16.5" customHeight="1">
      <c r="B9" s="297" t="s">
        <v>807</v>
      </c>
    </row>
    <row r="10" spans="2:5" ht="16.5" customHeight="1">
      <c r="B10" s="297" t="s">
        <v>499</v>
      </c>
    </row>
    <row r="12" spans="2:5" ht="20.100000000000001" customHeight="1">
      <c r="B12" s="492" t="s">
        <v>498</v>
      </c>
      <c r="C12" s="492"/>
      <c r="D12" s="492"/>
      <c r="E12" s="492"/>
    </row>
    <row r="14" spans="2:5" ht="16.5" customHeight="1">
      <c r="B14" s="484" t="s">
        <v>478</v>
      </c>
      <c r="C14" s="484"/>
      <c r="D14" s="484"/>
      <c r="E14" s="484"/>
    </row>
    <row r="15" spans="2:5" ht="16.5" customHeight="1">
      <c r="B15" s="494"/>
      <c r="C15" s="494"/>
    </row>
    <row r="16" spans="2:5" ht="16.5" customHeight="1">
      <c r="B16" s="494"/>
      <c r="C16" s="494"/>
    </row>
    <row r="17" spans="2:5" ht="16.5" customHeight="1">
      <c r="B17" s="297" t="s">
        <v>485</v>
      </c>
    </row>
    <row r="18" spans="2:5" ht="16.5" customHeight="1">
      <c r="B18" s="297" t="s">
        <v>484</v>
      </c>
    </row>
    <row r="20" spans="2:5" ht="16.5" customHeight="1">
      <c r="B20" s="484" t="s">
        <v>479</v>
      </c>
      <c r="C20" s="484"/>
      <c r="D20" s="484"/>
      <c r="E20" s="484"/>
    </row>
    <row r="21" spans="2:5" ht="16.5" customHeight="1">
      <c r="C21" s="477" t="s">
        <v>812</v>
      </c>
      <c r="E21" s="477" t="s">
        <v>813</v>
      </c>
    </row>
    <row r="22" spans="2:5" ht="16.5" customHeight="1">
      <c r="B22" s="297" t="s">
        <v>477</v>
      </c>
    </row>
    <row r="24" spans="2:5" ht="16.5" customHeight="1">
      <c r="B24" s="484" t="s">
        <v>480</v>
      </c>
      <c r="C24" s="484"/>
      <c r="D24" s="484"/>
      <c r="E24" s="484"/>
    </row>
    <row r="25" spans="2:5" ht="16.5" customHeight="1">
      <c r="B25" s="297" t="s">
        <v>486</v>
      </c>
    </row>
    <row r="26" spans="2:5" ht="16.5" customHeight="1">
      <c r="B26" s="297" t="s">
        <v>481</v>
      </c>
      <c r="C26" s="300"/>
    </row>
    <row r="27" spans="2:5" ht="16.5" customHeight="1">
      <c r="B27" s="485" t="s">
        <v>814</v>
      </c>
      <c r="C27" s="485"/>
      <c r="D27" s="485"/>
      <c r="E27" s="485"/>
    </row>
    <row r="28" spans="2:5" ht="16.5" customHeight="1">
      <c r="B28" s="297" t="s">
        <v>492</v>
      </c>
      <c r="C28" s="301"/>
    </row>
    <row r="29" spans="2:5" ht="16.5" customHeight="1">
      <c r="B29" s="297" t="s">
        <v>493</v>
      </c>
    </row>
    <row r="30" spans="2:5" ht="16.5" customHeight="1">
      <c r="B30" s="299" t="s">
        <v>494</v>
      </c>
      <c r="C30" s="478"/>
      <c r="D30" s="479"/>
      <c r="E30" s="480"/>
    </row>
    <row r="31" spans="2:5" ht="16.5" customHeight="1">
      <c r="B31" s="486" t="s">
        <v>495</v>
      </c>
      <c r="C31" s="487"/>
      <c r="D31" s="487"/>
      <c r="E31" s="488"/>
    </row>
    <row r="32" spans="2:5" ht="16.5" customHeight="1">
      <c r="B32" s="489"/>
      <c r="C32" s="490"/>
      <c r="D32" s="490"/>
      <c r="E32" s="491"/>
    </row>
    <row r="34" spans="2:5" ht="20.100000000000001" customHeight="1">
      <c r="B34" s="492" t="s">
        <v>496</v>
      </c>
      <c r="C34" s="492"/>
      <c r="D34" s="492"/>
      <c r="E34" s="492"/>
    </row>
    <row r="36" spans="2:5" ht="20.100000000000001" customHeight="1">
      <c r="B36" s="482" t="s">
        <v>441</v>
      </c>
      <c r="C36" s="482"/>
      <c r="D36" s="482"/>
      <c r="E36" s="482"/>
    </row>
    <row r="37" spans="2:5" ht="16.5" customHeight="1">
      <c r="B37" s="481" t="s">
        <v>388</v>
      </c>
      <c r="C37" s="481"/>
      <c r="D37" s="481"/>
      <c r="E37" s="481"/>
    </row>
    <row r="38" spans="2:5" ht="16.5" customHeight="1">
      <c r="B38" s="481" t="s">
        <v>389</v>
      </c>
      <c r="C38" s="481"/>
      <c r="D38" s="481"/>
      <c r="E38" s="481"/>
    </row>
    <row r="39" spans="2:5" ht="16.5" customHeight="1">
      <c r="B39" s="481" t="s">
        <v>390</v>
      </c>
      <c r="C39" s="481"/>
      <c r="D39" s="481"/>
      <c r="E39" s="481"/>
    </row>
    <row r="40" spans="2:5" ht="16.5" customHeight="1">
      <c r="B40" s="298"/>
    </row>
    <row r="42" spans="2:5" ht="20.100000000000001" customHeight="1">
      <c r="B42" s="482" t="s">
        <v>379</v>
      </c>
      <c r="C42" s="482"/>
      <c r="D42" s="482"/>
      <c r="E42" s="482"/>
    </row>
    <row r="43" spans="2:5" ht="16.5" customHeight="1">
      <c r="B43" s="481" t="s">
        <v>391</v>
      </c>
      <c r="C43" s="481"/>
      <c r="D43" s="481"/>
      <c r="E43" s="481"/>
    </row>
    <row r="44" spans="2:5" ht="16.5" customHeight="1">
      <c r="B44" s="481" t="s">
        <v>392</v>
      </c>
      <c r="C44" s="481"/>
      <c r="D44" s="481"/>
      <c r="E44" s="481"/>
    </row>
    <row r="45" spans="2:5" ht="16.5" customHeight="1">
      <c r="B45" s="481" t="s">
        <v>500</v>
      </c>
      <c r="C45" s="481"/>
      <c r="D45" s="481"/>
      <c r="E45" s="481"/>
    </row>
    <row r="46" spans="2:5" ht="16.5" customHeight="1">
      <c r="B46" s="481" t="s">
        <v>393</v>
      </c>
      <c r="C46" s="481"/>
      <c r="D46" s="481"/>
      <c r="E46" s="481"/>
    </row>
    <row r="47" spans="2:5" ht="16.5" customHeight="1">
      <c r="B47" s="481" t="s">
        <v>394</v>
      </c>
      <c r="C47" s="481"/>
      <c r="D47" s="481"/>
      <c r="E47" s="481"/>
    </row>
    <row r="48" spans="2:5" ht="16.5" customHeight="1">
      <c r="B48" s="481" t="s">
        <v>395</v>
      </c>
      <c r="C48" s="481"/>
      <c r="D48" s="481"/>
      <c r="E48" s="481"/>
    </row>
    <row r="49" spans="2:5" ht="16.5" customHeight="1">
      <c r="B49" s="481" t="s">
        <v>442</v>
      </c>
      <c r="C49" s="481"/>
      <c r="D49" s="481"/>
      <c r="E49" s="481"/>
    </row>
    <row r="50" spans="2:5" ht="16.5" customHeight="1">
      <c r="B50" s="481" t="s">
        <v>396</v>
      </c>
      <c r="C50" s="481"/>
      <c r="D50" s="481"/>
      <c r="E50" s="481"/>
    </row>
    <row r="51" spans="2:5" ht="16.5" customHeight="1">
      <c r="B51" s="481" t="s">
        <v>397</v>
      </c>
      <c r="C51" s="481"/>
      <c r="D51" s="481"/>
      <c r="E51" s="481"/>
    </row>
    <row r="52" spans="2:5" ht="16.5" customHeight="1">
      <c r="B52" s="481" t="s">
        <v>443</v>
      </c>
      <c r="C52" s="481"/>
      <c r="D52" s="481"/>
      <c r="E52" s="481"/>
    </row>
    <row r="53" spans="2:5" ht="16.5" customHeight="1">
      <c r="B53" s="481" t="s">
        <v>398</v>
      </c>
      <c r="C53" s="481"/>
      <c r="D53" s="481"/>
      <c r="E53" s="481"/>
    </row>
    <row r="54" spans="2:5" ht="16.5" customHeight="1">
      <c r="B54" s="481" t="s">
        <v>399</v>
      </c>
      <c r="C54" s="481"/>
      <c r="D54" s="481"/>
      <c r="E54" s="481"/>
    </row>
    <row r="55" spans="2:5" ht="16.5" customHeight="1">
      <c r="B55" s="481" t="s">
        <v>444</v>
      </c>
      <c r="C55" s="481"/>
      <c r="D55" s="481"/>
      <c r="E55" s="481"/>
    </row>
    <row r="56" spans="2:5" ht="16.5" customHeight="1">
      <c r="B56" s="481" t="s">
        <v>501</v>
      </c>
      <c r="C56" s="481"/>
      <c r="D56" s="481"/>
      <c r="E56" s="481"/>
    </row>
    <row r="57" spans="2:5" ht="16.5" customHeight="1">
      <c r="B57" s="481" t="s">
        <v>400</v>
      </c>
      <c r="C57" s="481"/>
      <c r="D57" s="481"/>
      <c r="E57" s="481"/>
    </row>
    <row r="58" spans="2:5" ht="16.5" customHeight="1">
      <c r="B58" s="481" t="s">
        <v>401</v>
      </c>
      <c r="C58" s="481"/>
      <c r="D58" s="481"/>
      <c r="E58" s="481"/>
    </row>
    <row r="59" spans="2:5" ht="16.5" customHeight="1">
      <c r="B59" s="481" t="s">
        <v>402</v>
      </c>
      <c r="C59" s="481"/>
      <c r="D59" s="481"/>
      <c r="E59" s="481"/>
    </row>
    <row r="60" spans="2:5" ht="16.5" customHeight="1">
      <c r="B60" s="481" t="s">
        <v>403</v>
      </c>
      <c r="C60" s="481"/>
      <c r="D60" s="481"/>
      <c r="E60" s="481"/>
    </row>
    <row r="61" spans="2:5" ht="16.5" customHeight="1">
      <c r="B61" s="481" t="s">
        <v>445</v>
      </c>
      <c r="C61" s="481"/>
      <c r="D61" s="481"/>
      <c r="E61" s="481"/>
    </row>
    <row r="64" spans="2:5" ht="20.100000000000001" customHeight="1">
      <c r="B64" s="482" t="s">
        <v>380</v>
      </c>
      <c r="C64" s="482"/>
      <c r="D64" s="482"/>
      <c r="E64" s="482"/>
    </row>
    <row r="65" spans="2:5" ht="16.5" customHeight="1">
      <c r="B65" s="481" t="s">
        <v>404</v>
      </c>
      <c r="C65" s="481"/>
      <c r="D65" s="481"/>
      <c r="E65" s="481"/>
    </row>
    <row r="66" spans="2:5" ht="16.5" customHeight="1">
      <c r="B66" s="481" t="s">
        <v>405</v>
      </c>
      <c r="C66" s="481"/>
      <c r="D66" s="481"/>
      <c r="E66" s="481"/>
    </row>
    <row r="67" spans="2:5" ht="16.5" customHeight="1">
      <c r="B67" s="481" t="s">
        <v>406</v>
      </c>
      <c r="C67" s="481"/>
      <c r="D67" s="481"/>
      <c r="E67" s="481"/>
    </row>
    <row r="68" spans="2:5" ht="16.5" customHeight="1">
      <c r="B68" s="481" t="s">
        <v>407</v>
      </c>
      <c r="C68" s="481"/>
      <c r="D68" s="481"/>
      <c r="E68" s="481"/>
    </row>
    <row r="69" spans="2:5" ht="16.5" customHeight="1">
      <c r="B69" s="481" t="s">
        <v>381</v>
      </c>
      <c r="C69" s="481"/>
      <c r="D69" s="481"/>
      <c r="E69" s="481"/>
    </row>
    <row r="70" spans="2:5" ht="16.5" customHeight="1">
      <c r="B70" s="481" t="s">
        <v>382</v>
      </c>
      <c r="C70" s="481"/>
      <c r="D70" s="481"/>
      <c r="E70" s="481"/>
    </row>
    <row r="71" spans="2:5" ht="16.5" customHeight="1">
      <c r="B71" s="481" t="s">
        <v>383</v>
      </c>
      <c r="C71" s="481"/>
      <c r="D71" s="481"/>
      <c r="E71" s="481"/>
    </row>
    <row r="72" spans="2:5" ht="16.5" customHeight="1">
      <c r="B72" s="481" t="s">
        <v>446</v>
      </c>
      <c r="C72" s="481"/>
      <c r="D72" s="481"/>
      <c r="E72" s="481"/>
    </row>
    <row r="73" spans="2:5" ht="16.5" customHeight="1">
      <c r="B73" s="481" t="s">
        <v>384</v>
      </c>
      <c r="C73" s="481"/>
      <c r="D73" s="481"/>
      <c r="E73" s="481"/>
    </row>
    <row r="74" spans="2:5" ht="16.5" customHeight="1">
      <c r="B74" s="481" t="s">
        <v>385</v>
      </c>
      <c r="C74" s="481"/>
      <c r="D74" s="481"/>
      <c r="E74" s="481"/>
    </row>
    <row r="75" spans="2:5" ht="16.5" customHeight="1">
      <c r="B75" s="481" t="s">
        <v>386</v>
      </c>
      <c r="C75" s="481"/>
      <c r="D75" s="481"/>
      <c r="E75" s="481"/>
    </row>
    <row r="76" spans="2:5" ht="16.5" customHeight="1">
      <c r="B76" s="481" t="s">
        <v>387</v>
      </c>
      <c r="C76" s="481"/>
      <c r="D76" s="481"/>
      <c r="E76" s="481"/>
    </row>
    <row r="77" spans="2:5" ht="16.5" customHeight="1">
      <c r="B77" s="481" t="s">
        <v>408</v>
      </c>
      <c r="C77" s="481"/>
      <c r="D77" s="481"/>
      <c r="E77" s="481"/>
    </row>
    <row r="78" spans="2:5" ht="16.5" customHeight="1">
      <c r="B78" s="481" t="s">
        <v>409</v>
      </c>
      <c r="C78" s="481"/>
      <c r="D78" s="481"/>
      <c r="E78" s="481"/>
    </row>
    <row r="79" spans="2:5" ht="16.5" customHeight="1">
      <c r="B79" s="481" t="s">
        <v>447</v>
      </c>
      <c r="C79" s="481"/>
      <c r="D79" s="481"/>
      <c r="E79" s="481"/>
    </row>
    <row r="80" spans="2:5" ht="16.5" customHeight="1">
      <c r="B80" s="481" t="s">
        <v>448</v>
      </c>
      <c r="C80" s="481"/>
      <c r="D80" s="481"/>
      <c r="E80" s="481"/>
    </row>
    <row r="81" spans="2:5" ht="16.5" customHeight="1">
      <c r="B81" s="481" t="s">
        <v>410</v>
      </c>
      <c r="C81" s="481"/>
      <c r="D81" s="481"/>
      <c r="E81" s="481"/>
    </row>
    <row r="82" spans="2:5" ht="16.5" customHeight="1">
      <c r="B82" s="481" t="s">
        <v>411</v>
      </c>
      <c r="C82" s="481"/>
      <c r="D82" s="481"/>
      <c r="E82" s="481"/>
    </row>
    <row r="83" spans="2:5" ht="16.5" customHeight="1">
      <c r="B83" s="481" t="s">
        <v>412</v>
      </c>
      <c r="C83" s="481"/>
      <c r="D83" s="481"/>
      <c r="E83" s="481"/>
    </row>
    <row r="84" spans="2:5" ht="16.5" customHeight="1">
      <c r="B84" s="298"/>
    </row>
    <row r="85" spans="2:5" ht="16.5" customHeight="1">
      <c r="B85" s="298"/>
    </row>
    <row r="86" spans="2:5" ht="20.100000000000001" customHeight="1">
      <c r="B86" s="483" t="s">
        <v>413</v>
      </c>
      <c r="C86" s="483"/>
      <c r="D86" s="483"/>
      <c r="E86" s="483"/>
    </row>
    <row r="87" spans="2:5" ht="16.5" customHeight="1">
      <c r="B87" s="481" t="s">
        <v>414</v>
      </c>
      <c r="C87" s="481"/>
      <c r="D87" s="481"/>
      <c r="E87" s="481"/>
    </row>
    <row r="88" spans="2:5" ht="16.5" customHeight="1">
      <c r="B88" s="481" t="s">
        <v>415</v>
      </c>
      <c r="C88" s="481"/>
      <c r="D88" s="481"/>
      <c r="E88" s="481"/>
    </row>
    <row r="89" spans="2:5" ht="16.5" customHeight="1">
      <c r="B89" s="481" t="s">
        <v>449</v>
      </c>
      <c r="C89" s="481"/>
      <c r="D89" s="481"/>
      <c r="E89" s="481"/>
    </row>
    <row r="90" spans="2:5" ht="16.5" customHeight="1">
      <c r="B90" s="481" t="s">
        <v>416</v>
      </c>
      <c r="C90" s="481"/>
      <c r="D90" s="481"/>
      <c r="E90" s="481"/>
    </row>
    <row r="91" spans="2:5" ht="16.5" customHeight="1">
      <c r="B91" s="481" t="s">
        <v>450</v>
      </c>
      <c r="C91" s="481"/>
      <c r="D91" s="481"/>
      <c r="E91" s="481"/>
    </row>
    <row r="92" spans="2:5" ht="16.5" customHeight="1">
      <c r="B92" s="481" t="s">
        <v>451</v>
      </c>
      <c r="C92" s="481"/>
      <c r="D92" s="481"/>
      <c r="E92" s="481"/>
    </row>
    <row r="93" spans="2:5" ht="16.5" customHeight="1">
      <c r="B93" s="481" t="s">
        <v>417</v>
      </c>
      <c r="C93" s="481"/>
      <c r="D93" s="481"/>
      <c r="E93" s="481"/>
    </row>
    <row r="94" spans="2:5" ht="16.5" customHeight="1">
      <c r="B94" s="481" t="s">
        <v>418</v>
      </c>
      <c r="C94" s="481"/>
      <c r="D94" s="481"/>
      <c r="E94" s="481"/>
    </row>
    <row r="95" spans="2:5" ht="16.5" customHeight="1">
      <c r="B95" s="481" t="s">
        <v>502</v>
      </c>
      <c r="C95" s="481"/>
      <c r="D95" s="481"/>
      <c r="E95" s="481"/>
    </row>
    <row r="96" spans="2:5" ht="16.5" customHeight="1">
      <c r="B96" s="481" t="s">
        <v>452</v>
      </c>
      <c r="C96" s="481"/>
      <c r="D96" s="481"/>
      <c r="E96" s="481"/>
    </row>
    <row r="97" spans="2:5" ht="16.5" customHeight="1">
      <c r="B97" s="481" t="s">
        <v>453</v>
      </c>
      <c r="C97" s="481"/>
      <c r="D97" s="481"/>
      <c r="E97" s="481"/>
    </row>
    <row r="98" spans="2:5" ht="16.5" customHeight="1">
      <c r="B98" s="481" t="s">
        <v>419</v>
      </c>
      <c r="C98" s="481"/>
      <c r="D98" s="481"/>
      <c r="E98" s="481"/>
    </row>
    <row r="99" spans="2:5" ht="16.5" customHeight="1">
      <c r="B99" s="481" t="s">
        <v>420</v>
      </c>
      <c r="C99" s="481"/>
      <c r="D99" s="481"/>
      <c r="E99" s="481"/>
    </row>
    <row r="100" spans="2:5" ht="16.5" customHeight="1">
      <c r="B100" s="481" t="s">
        <v>421</v>
      </c>
      <c r="C100" s="481"/>
      <c r="D100" s="481"/>
      <c r="E100" s="481"/>
    </row>
    <row r="101" spans="2:5" ht="16.5" customHeight="1">
      <c r="B101" s="481" t="s">
        <v>422</v>
      </c>
      <c r="C101" s="481"/>
      <c r="D101" s="481"/>
      <c r="E101" s="481"/>
    </row>
    <row r="104" spans="2:5" ht="20.100000000000001" customHeight="1">
      <c r="B104" s="482" t="s">
        <v>423</v>
      </c>
      <c r="C104" s="482"/>
      <c r="D104" s="482"/>
      <c r="E104" s="482"/>
    </row>
    <row r="105" spans="2:5" ht="16.5" customHeight="1">
      <c r="B105" s="481" t="s">
        <v>454</v>
      </c>
      <c r="C105" s="481"/>
      <c r="D105" s="481"/>
      <c r="E105" s="481"/>
    </row>
    <row r="106" spans="2:5" ht="16.5" customHeight="1">
      <c r="B106" s="481" t="s">
        <v>424</v>
      </c>
      <c r="C106" s="481"/>
      <c r="D106" s="481"/>
      <c r="E106" s="481"/>
    </row>
    <row r="107" spans="2:5" ht="16.5" customHeight="1">
      <c r="B107" s="481" t="s">
        <v>425</v>
      </c>
      <c r="C107" s="481"/>
      <c r="D107" s="481"/>
      <c r="E107" s="481"/>
    </row>
    <row r="108" spans="2:5" ht="16.5" customHeight="1">
      <c r="B108" s="481" t="s">
        <v>503</v>
      </c>
      <c r="C108" s="481"/>
      <c r="D108" s="481"/>
      <c r="E108" s="481"/>
    </row>
    <row r="109" spans="2:5" ht="16.5" customHeight="1">
      <c r="B109" s="481" t="s">
        <v>426</v>
      </c>
      <c r="C109" s="481"/>
      <c r="D109" s="481"/>
      <c r="E109" s="481"/>
    </row>
    <row r="110" spans="2:5" ht="16.5" customHeight="1">
      <c r="B110" s="481" t="s">
        <v>427</v>
      </c>
      <c r="C110" s="481"/>
      <c r="D110" s="481"/>
      <c r="E110" s="481"/>
    </row>
    <row r="111" spans="2:5" ht="16.5" customHeight="1">
      <c r="B111" s="481" t="s">
        <v>428</v>
      </c>
      <c r="C111" s="481"/>
      <c r="D111" s="481"/>
      <c r="E111" s="481"/>
    </row>
    <row r="112" spans="2:5" ht="16.5" customHeight="1">
      <c r="B112" s="481" t="s">
        <v>429</v>
      </c>
      <c r="C112" s="481"/>
      <c r="D112" s="481"/>
      <c r="E112" s="481"/>
    </row>
    <row r="113" spans="2:5" ht="16.5" customHeight="1">
      <c r="B113" s="481" t="s">
        <v>430</v>
      </c>
      <c r="C113" s="481"/>
      <c r="D113" s="481"/>
      <c r="E113" s="481"/>
    </row>
    <row r="114" spans="2:5" ht="16.5" customHeight="1">
      <c r="B114" s="481" t="s">
        <v>455</v>
      </c>
      <c r="C114" s="481"/>
      <c r="D114" s="481"/>
      <c r="E114" s="481"/>
    </row>
    <row r="115" spans="2:5" ht="16.5" customHeight="1">
      <c r="B115" s="481" t="s">
        <v>431</v>
      </c>
      <c r="C115" s="481"/>
      <c r="D115" s="481"/>
      <c r="E115" s="481"/>
    </row>
    <row r="116" spans="2:5" ht="16.5" customHeight="1">
      <c r="B116" s="481" t="s">
        <v>432</v>
      </c>
      <c r="C116" s="481"/>
      <c r="D116" s="481"/>
      <c r="E116" s="481"/>
    </row>
    <row r="117" spans="2:5" ht="16.5" customHeight="1">
      <c r="B117" s="481" t="s">
        <v>433</v>
      </c>
      <c r="C117" s="481"/>
      <c r="D117" s="481"/>
      <c r="E117" s="481"/>
    </row>
    <row r="118" spans="2:5" ht="16.5" customHeight="1">
      <c r="B118" s="481" t="s">
        <v>456</v>
      </c>
      <c r="C118" s="481"/>
      <c r="D118" s="481"/>
      <c r="E118" s="481"/>
    </row>
    <row r="119" spans="2:5" ht="16.5" customHeight="1">
      <c r="B119" s="481" t="s">
        <v>434</v>
      </c>
      <c r="C119" s="481"/>
      <c r="D119" s="481"/>
      <c r="E119" s="481"/>
    </row>
    <row r="120" spans="2:5" ht="16.5" customHeight="1">
      <c r="B120" s="481" t="s">
        <v>457</v>
      </c>
      <c r="C120" s="481"/>
      <c r="D120" s="481"/>
      <c r="E120" s="481"/>
    </row>
    <row r="121" spans="2:5" ht="16.5" customHeight="1">
      <c r="B121" s="481" t="s">
        <v>435</v>
      </c>
      <c r="C121" s="481"/>
      <c r="D121" s="481"/>
      <c r="E121" s="481"/>
    </row>
    <row r="122" spans="2:5" ht="16.5" customHeight="1">
      <c r="B122" s="481" t="s">
        <v>436</v>
      </c>
      <c r="C122" s="481"/>
      <c r="D122" s="481"/>
      <c r="E122" s="481"/>
    </row>
    <row r="123" spans="2:5" ht="16.5" customHeight="1">
      <c r="B123" s="481" t="s">
        <v>458</v>
      </c>
      <c r="C123" s="481"/>
      <c r="D123" s="481"/>
      <c r="E123" s="481"/>
    </row>
    <row r="124" spans="2:5" ht="16.5" customHeight="1">
      <c r="B124" s="481" t="s">
        <v>459</v>
      </c>
      <c r="C124" s="481"/>
      <c r="D124" s="481"/>
      <c r="E124" s="481"/>
    </row>
    <row r="125" spans="2:5" ht="16.5" customHeight="1">
      <c r="B125" s="481" t="s">
        <v>437</v>
      </c>
      <c r="C125" s="481"/>
      <c r="D125" s="481"/>
      <c r="E125" s="481"/>
    </row>
    <row r="126" spans="2:5" ht="16.5" customHeight="1">
      <c r="B126" s="481" t="s">
        <v>460</v>
      </c>
      <c r="C126" s="481"/>
      <c r="D126" s="481"/>
      <c r="E126" s="481"/>
    </row>
    <row r="127" spans="2:5" ht="16.5" customHeight="1">
      <c r="B127" s="481" t="s">
        <v>438</v>
      </c>
      <c r="C127" s="481"/>
      <c r="D127" s="481"/>
      <c r="E127" s="481"/>
    </row>
    <row r="128" spans="2:5" ht="16.5" customHeight="1">
      <c r="B128" s="481" t="s">
        <v>461</v>
      </c>
      <c r="C128" s="481"/>
      <c r="D128" s="481"/>
      <c r="E128" s="481"/>
    </row>
    <row r="129" spans="2:5" ht="16.5" customHeight="1">
      <c r="B129" s="481" t="s">
        <v>462</v>
      </c>
      <c r="C129" s="481"/>
      <c r="D129" s="481"/>
      <c r="E129" s="481"/>
    </row>
    <row r="130" spans="2:5" ht="16.5" customHeight="1">
      <c r="B130" s="481" t="s">
        <v>463</v>
      </c>
      <c r="C130" s="481"/>
      <c r="D130" s="481"/>
      <c r="E130" s="481"/>
    </row>
    <row r="131" spans="2:5" ht="16.5" customHeight="1">
      <c r="B131" s="481" t="s">
        <v>439</v>
      </c>
      <c r="C131" s="481"/>
      <c r="D131" s="481"/>
      <c r="E131" s="481"/>
    </row>
    <row r="132" spans="2:5" ht="16.5" customHeight="1">
      <c r="B132" s="481" t="s">
        <v>464</v>
      </c>
      <c r="C132" s="481"/>
      <c r="D132" s="481"/>
      <c r="E132" s="481"/>
    </row>
    <row r="133" spans="2:5" ht="16.5" customHeight="1">
      <c r="B133" s="481" t="s">
        <v>504</v>
      </c>
      <c r="C133" s="481"/>
      <c r="D133" s="481"/>
      <c r="E133" s="481"/>
    </row>
    <row r="134" spans="2:5" ht="16.5" customHeight="1">
      <c r="B134" s="481" t="s">
        <v>440</v>
      </c>
      <c r="C134" s="481"/>
      <c r="D134" s="481"/>
      <c r="E134" s="481"/>
    </row>
  </sheetData>
  <sheetProtection algorithmName="SHA-512" hashValue="X+k4ToD7qZAJSmYd1X+D56IiExUEh6HXlLoOZNdJf9SaS51Tkjq6z770dVn7LxsoFtr0Cg1ZMymWDfMBPBLGIg==" saltValue="+kRnlWqKb+pJZceTKWEBoQ==" spinCount="100000" sheet="1" objects="1" scenarios="1"/>
  <mergeCells count="101">
    <mergeCell ref="B1:E1"/>
    <mergeCell ref="B7:E7"/>
    <mergeCell ref="B12:E12"/>
    <mergeCell ref="B14:E14"/>
    <mergeCell ref="B15:C16"/>
    <mergeCell ref="B20:E20"/>
    <mergeCell ref="B38:E38"/>
    <mergeCell ref="B39:E39"/>
    <mergeCell ref="B42:E42"/>
    <mergeCell ref="B43:E43"/>
    <mergeCell ref="B44:E44"/>
    <mergeCell ref="B45:E45"/>
    <mergeCell ref="B24:E24"/>
    <mergeCell ref="B27:E27"/>
    <mergeCell ref="B31:E32"/>
    <mergeCell ref="B34:E34"/>
    <mergeCell ref="B36:E36"/>
    <mergeCell ref="B37:E37"/>
    <mergeCell ref="B52:E52"/>
    <mergeCell ref="B53:E53"/>
    <mergeCell ref="B54:E54"/>
    <mergeCell ref="B55:E55"/>
    <mergeCell ref="B56:E56"/>
    <mergeCell ref="B57:E57"/>
    <mergeCell ref="B46:E46"/>
    <mergeCell ref="B47:E47"/>
    <mergeCell ref="B48:E48"/>
    <mergeCell ref="B49:E49"/>
    <mergeCell ref="B50:E50"/>
    <mergeCell ref="B51:E51"/>
    <mergeCell ref="B66:E66"/>
    <mergeCell ref="B67:E67"/>
    <mergeCell ref="B68:E68"/>
    <mergeCell ref="B69:E69"/>
    <mergeCell ref="B70:E70"/>
    <mergeCell ref="B71:E71"/>
    <mergeCell ref="B58:E58"/>
    <mergeCell ref="B59:E59"/>
    <mergeCell ref="B60:E60"/>
    <mergeCell ref="B61:E61"/>
    <mergeCell ref="B64:E64"/>
    <mergeCell ref="B65:E65"/>
    <mergeCell ref="B78:E78"/>
    <mergeCell ref="B79:E79"/>
    <mergeCell ref="B80:E80"/>
    <mergeCell ref="B81:E81"/>
    <mergeCell ref="B82:E82"/>
    <mergeCell ref="B83:E83"/>
    <mergeCell ref="B72:E72"/>
    <mergeCell ref="B73:E73"/>
    <mergeCell ref="B74:E74"/>
    <mergeCell ref="B75:E75"/>
    <mergeCell ref="B76:E76"/>
    <mergeCell ref="B77:E77"/>
    <mergeCell ref="B92:E92"/>
    <mergeCell ref="B93:E93"/>
    <mergeCell ref="B94:E94"/>
    <mergeCell ref="B95:E95"/>
    <mergeCell ref="B96:E96"/>
    <mergeCell ref="B97:E97"/>
    <mergeCell ref="B86:E86"/>
    <mergeCell ref="B87:E87"/>
    <mergeCell ref="B88:E88"/>
    <mergeCell ref="B89:E89"/>
    <mergeCell ref="B90:E90"/>
    <mergeCell ref="B91:E91"/>
    <mergeCell ref="B106:E106"/>
    <mergeCell ref="B107:E107"/>
    <mergeCell ref="B108:E108"/>
    <mergeCell ref="B109:E109"/>
    <mergeCell ref="B110:E110"/>
    <mergeCell ref="B111:E111"/>
    <mergeCell ref="B98:E98"/>
    <mergeCell ref="B99:E99"/>
    <mergeCell ref="B100:E100"/>
    <mergeCell ref="B101:E101"/>
    <mergeCell ref="B104:E104"/>
    <mergeCell ref="B105:E105"/>
    <mergeCell ref="B118:E118"/>
    <mergeCell ref="B119:E119"/>
    <mergeCell ref="B120:E120"/>
    <mergeCell ref="B121:E121"/>
    <mergeCell ref="B122:E122"/>
    <mergeCell ref="B123:E123"/>
    <mergeCell ref="B112:E112"/>
    <mergeCell ref="B113:E113"/>
    <mergeCell ref="B114:E114"/>
    <mergeCell ref="B115:E115"/>
    <mergeCell ref="B116:E116"/>
    <mergeCell ref="B117:E117"/>
    <mergeCell ref="B130:E130"/>
    <mergeCell ref="B131:E131"/>
    <mergeCell ref="B132:E132"/>
    <mergeCell ref="B133:E133"/>
    <mergeCell ref="B134:E134"/>
    <mergeCell ref="B124:E124"/>
    <mergeCell ref="B125:E125"/>
    <mergeCell ref="B126:E126"/>
    <mergeCell ref="B127:E127"/>
    <mergeCell ref="B128:E128"/>
    <mergeCell ref="B129:E129"/>
  </mergeCells>
  <phoneticPr fontId="70"/>
  <hyperlinks>
    <hyperlink ref="B37" r:id="rId1" display="https://www.excelcf.net/input/" xr:uid="{5EAA04FE-C4BF-4FBC-B13A-458175117370}"/>
    <hyperlink ref="B38" r:id="rId2" display="https://www.excelcf.net/youtube/" xr:uid="{8C3539CC-71FC-4596-A409-97FB45C4DD8B}"/>
    <hyperlink ref="B105" r:id="rId3" display="https://www.excelcf.net/tsumitate/" xr:uid="{48AB1E35-2B36-4ADF-ABC2-37CC3ED0AA29}"/>
    <hyperlink ref="B39" r:id="rId4" display="https://www.excelcf.net/startyear/" xr:uid="{47C2C5A1-2545-4771-BED7-861C01918FDA}"/>
    <hyperlink ref="B43" r:id="rId5" display="https://www.excelcf.net/kakeibo/" xr:uid="{48F7850D-671B-4DE1-AF1B-C7D02452C86D}"/>
    <hyperlink ref="B44" r:id="rId6" display="https://www.excelcf.net/shisyutsu/" xr:uid="{596E7400-A278-49D6-B2C0-DF3C5042CCD4}"/>
    <hyperlink ref="B45" r:id="rId7" display="https://www.excelcf.net/total/" xr:uid="{CB4F12F0-A01B-4F90-B356-EA250445E649}"/>
    <hyperlink ref="B46" r:id="rId8" display="https://www.excelcf.net/tedori/" xr:uid="{0312E614-6062-48A9-BAA3-06845806A4F4}"/>
    <hyperlink ref="B47" r:id="rId9" display="https://www.excelcf.net/kakeicheck/" xr:uid="{FE67717A-FDB9-4800-B20D-00AD98276418}"/>
    <hyperlink ref="B48" r:id="rId10" display="https://www.excelcf.net/lossofpension/" xr:uid="{E9FD2A2C-6007-442E-A730-6566AFEC16EB}"/>
    <hyperlink ref="B49" r:id="rId11" display="https://www.excelcf.net/taisaku/" xr:uid="{0A55E535-CF24-4E1F-A6A3-5EF3B3AECD3E}"/>
    <hyperlink ref="B50" r:id="rId12" display="https://www.excelcf.net/seiho-2/" xr:uid="{B52FFD2C-FD3E-4A74-B3CD-4BD059A21B04}"/>
    <hyperlink ref="B51" r:id="rId13" display="https://www.excelcf.net/balance/" xr:uid="{87B9E01C-14F0-4E77-9C25-75D82DEF3F18}"/>
    <hyperlink ref="B52" r:id="rId14" display="https://www.excelcf.net/kyouikuhi/" xr:uid="{68F6CE3E-4882-4734-B4C5-DA9D19B61986}"/>
    <hyperlink ref="B53" r:id="rId15" display="https://www.excelcf.net/musyouka/" xr:uid="{9A2ACF4D-9868-40DB-BD76-50F26FCCCB3A}"/>
    <hyperlink ref="B54" r:id="rId16" display="https://www.excelcf.net/workstyle/" xr:uid="{F05E09E2-D23D-4781-BE99-3DD08F2C8A69}"/>
    <hyperlink ref="B55" r:id="rId17" display="https://www.excelcf.net/separate/" xr:uid="{E6BC94B0-50E9-4B77-B1CF-7623147E8DCF}"/>
    <hyperlink ref="B56" r:id="rId18" display="https://www.excelcf.net/richvspoor/" xr:uid="{DAE07877-4C26-4D83-A9A6-BDD7B735B61D}"/>
    <hyperlink ref="B57" r:id="rId19" display="https://www.excelcf.net/dcretire/" xr:uid="{BEB0D98F-F6FD-4B64-B039-BE49F0D447C8}"/>
    <hyperlink ref="B58" r:id="rId20" display="https://www.excelcf.net/literacy/" xr:uid="{288FE3F3-D28C-47B8-8056-66C531958313}"/>
    <hyperlink ref="B59" r:id="rId21" display="https://www.excelcf.net/usefull/" xr:uid="{85756F88-23FF-4D83-B0A6-FA39462DD045}"/>
    <hyperlink ref="B60" r:id="rId22" display="https://www.excelcf.net/dokushin/" xr:uid="{323698A7-25BF-42D9-97AC-4633937ACD9B}"/>
    <hyperlink ref="B61" r:id="rId23" display="https://www.excelcf.net/1000poor/" xr:uid="{15749766-949C-423D-98F4-C3F9E1026449}"/>
    <hyperlink ref="B65" r:id="rId24" display="https://www.excelcf.net/myhomeloan/" xr:uid="{24CE7448-1793-403D-9E1C-75536A1D2313}"/>
    <hyperlink ref="B66" r:id="rId25" display="https://www.excelcf.net/lphome/" xr:uid="{587DEDA1-5C16-4398-8975-380200714BE3}"/>
    <hyperlink ref="B67" r:id="rId26" display="https://www.excelcf.net/myhomeloan-2/" xr:uid="{5217D690-508F-4869-AF2A-5EC42DF24F02}"/>
    <hyperlink ref="B68" r:id="rId27" display="https://www.excelcf.net/500/" xr:uid="{DCCDABFF-3A32-46E3-A275-37552E1E7E6A}"/>
    <hyperlink ref="B69" r:id="rId28" display="https://www.excelcf.net/hayamihyo/" xr:uid="{E6A1990E-4B57-4542-979B-763979AF4E59}"/>
    <hyperlink ref="B70" r:id="rId29" display="https://www.excelcf.net/40s/" xr:uid="{7E201768-31CB-4FB8-A2B3-751290EB4A63}"/>
    <hyperlink ref="B71" r:id="rId30" display="https://www.excelcf.net/kurihen-3/" xr:uid="{6782E31B-EDF7-4E63-867A-D2B4F1B1C32A}"/>
    <hyperlink ref="B72" r:id="rId31" display="https://www.excelcf.net/kuriagehensai/" xr:uid="{06EAE930-782D-4C07-B4DD-15B1B670EDBA}"/>
    <hyperlink ref="B73" r:id="rId32" display="https://www.excelcf.net/kurihen/" xr:uid="{C96F2CEF-4850-4B29-8D78-6A4BE6C2500A}"/>
    <hyperlink ref="B74" r:id="rId33" display="https://www.excelcf.net/repaymentor/" xr:uid="{F95E8DD7-A5F9-4C6B-832F-0D0253D27C2C}"/>
    <hyperlink ref="B75" r:id="rId34" display="https://www.excelcf.net/hiritsu/" xr:uid="{D22ED01B-640A-497F-8FBB-6A89F74A4FE8}"/>
    <hyperlink ref="B76" r:id="rId35" display="https://www.excelcf.net/rate-2/" xr:uid="{A77D419C-B946-47B1-9879-6B0F6BE4A0AD}"/>
    <hyperlink ref="B77" r:id="rId36" display="https://www.excelcf.net/kurihen-2/" xr:uid="{6644F907-1881-4F73-8CD7-F5677DEDEF6A}"/>
    <hyperlink ref="B78" r:id="rId37" display="https://www.excelcf.net/loansim/" xr:uid="{7D860734-E864-4CAA-AFCD-5588F5A68FDC}"/>
    <hyperlink ref="B79" r:id="rId38" display="https://www.excelcf.net/howlong/" xr:uid="{70A09A68-9E2B-43B3-BD73-3083BAD6A222}"/>
    <hyperlink ref="B80" r:id="rId39" display="https://www.excelcf.net/rate3/" xr:uid="{C0BC9634-1B57-4B9B-B00B-DD532EE47056}"/>
    <hyperlink ref="B81" r:id="rId40" display="https://www.excelcf.net/rate2/" xr:uid="{59F76E2C-49AB-47F0-9724-E3BEE9F61926}"/>
    <hyperlink ref="B82" r:id="rId41" display="https://www.excelcf.net/rate/" xr:uid="{E9094854-6538-4706-9F8A-1FCF0E51AF10}"/>
    <hyperlink ref="B83" r:id="rId42" display="https://www.excelcf.net/loancost/" xr:uid="{12827E30-ED61-446A-977D-0A54FB6920FB}"/>
    <hyperlink ref="B87" r:id="rId43" display="https://www.excelcf.net/allinsurance/" xr:uid="{817F0DA7-EC54-4EE8-83DA-5F76BA42F4DF}"/>
    <hyperlink ref="B88" r:id="rId44" display="https://www.excelcf.net/izokunenkin/" xr:uid="{CB08E88D-595E-464B-A829-D781F5C119E7}"/>
    <hyperlink ref="B89" r:id="rId45" display="https://www.excelcf.net/riskscenario1/" xr:uid="{13A3541F-4FB9-4556-A2FA-0AF95C87256F}"/>
    <hyperlink ref="B90" r:id="rId46" display="https://www.excelcf.net/lifeins/" xr:uid="{DEA0FFDA-52FA-4100-A0A9-3EF502421D30}"/>
    <hyperlink ref="B91" r:id="rId47" display="https://www.excelcf.net/coverageamount/" xr:uid="{7A954CC6-95BA-4436-AE92-9A6993D184F9}"/>
    <hyperlink ref="B92" r:id="rId48" display="https://www.excelcf.net/coveragesim/" xr:uid="{693CFBA6-BD70-4B26-9FF3-28D3562BF25A}"/>
    <hyperlink ref="B93" r:id="rId49" display="https://www.excelcf.net/incomecover/" xr:uid="{0E436A73-A595-494B-BB13-63EA7A7A1E02}"/>
    <hyperlink ref="B94" r:id="rId50" display="https://www.excelcf.net/return/" xr:uid="{85F0DB47-295C-4B58-BD99-AA18E1A2BCA4}"/>
    <hyperlink ref="B95" r:id="rId51" display="https://www.excelcf.net/seiho/" xr:uid="{C5DEFE7E-7005-4BF0-A421-281831CE8DD8}"/>
    <hyperlink ref="B96" r:id="rId52" display="https://www.excelcf.net/cantwork/" xr:uid="{9738386E-235B-4AC3-9746-D88420EC538C}"/>
    <hyperlink ref="B97" r:id="rId53" display="https://www.excelcf.net/netsyunyuhosyo/" xr:uid="{61B6712B-48CC-4A4C-ABD1-A1FAB46E8AD3}"/>
    <hyperlink ref="B98" r:id="rId54" display="https://www.excelcf.net/netiryouhoken/" xr:uid="{7B6475D4-78CE-460D-A28D-E466065AFBA4}"/>
    <hyperlink ref="B99" r:id="rId55" display="https://www.excelcf.net/netseiho/" xr:uid="{BB58876C-9A67-4785-A3A4-C7D7CC430E5E}"/>
    <hyperlink ref="B100" r:id="rId56" display="https://www.excelcf.net/iryou/" xr:uid="{8ACB839A-AF91-4370-849E-3FD7B4FCD0C0}"/>
    <hyperlink ref="B101" r:id="rId57" display="https://www.excelcf.net/housingloan-ins/" xr:uid="{E81BCD75-0824-4D46-A170-E88B499845B1}"/>
    <hyperlink ref="B106" r:id="rId58" display="https://www.excelcf.net/selectfund/" xr:uid="{CCCF9DC0-EB7B-45C2-9D67-0217EADB41F0}"/>
    <hyperlink ref="B107" r:id="rId59" display="https://www.excelcf.net/millioner/" xr:uid="{290844AE-EE90-4D50-8176-FC95A758FD24}"/>
    <hyperlink ref="B108" r:id="rId60" display="https://www.excelcf.net/invest2/" xr:uid="{C63EA984-7EB9-4BCC-BBAF-69B156389A7D}"/>
    <hyperlink ref="B109" r:id="rId61" display="https://www.excelcf.net/longterm/" xr:uid="{186A618F-C400-4153-9F0A-01A3C6AB70CE}"/>
    <hyperlink ref="B110" r:id="rId62" display="https://www.excelcf.net/ideco/" xr:uid="{B5DC21F1-ECED-4102-8DC6-6E92DFC00F0D}"/>
    <hyperlink ref="B111" r:id="rId63" display="https://www.excelcf.net/dc1/" xr:uid="{5648B700-EA05-49B2-9427-DAEEA064959C}"/>
    <hyperlink ref="B112" r:id="rId64" display="https://www.excelcf.net/investlp/" xr:uid="{2C50C360-359E-45A6-94A6-9730B5BFA4EB}"/>
    <hyperlink ref="B113" r:id="rId65" display="https://www.excelcf.net/lifeplan/" xr:uid="{399A40BA-F75E-4911-92D1-41FBAA076E08}"/>
    <hyperlink ref="B114" r:id="rId66" display="https://www.excelcf.net/portfolio/" xr:uid="{2A8119D9-8A5B-452A-B238-718C8DBF1DCF}"/>
    <hyperlink ref="B115" r:id="rId67" display="https://www.excelcf.net/torikuzushi/" xr:uid="{55F1A2BD-6FD5-46C2-802C-FF680CCE0E77}"/>
    <hyperlink ref="B116" r:id="rId68" display="https://www.excelcf.net/rougo/" xr:uid="{153032B1-3CE2-4A64-A78E-088B300254BF}"/>
    <hyperlink ref="B117" r:id="rId69" display="https://www.excelcf.net/tsuki1/" xr:uid="{BCFFACAE-F531-43DD-A7F8-0A976274FEC3}"/>
    <hyperlink ref="B118" r:id="rId70" display="https://www.excelcf.net/tuki1/" xr:uid="{0B205896-EE31-43D7-A2C9-1B607C9C0FA6}"/>
    <hyperlink ref="B119" r:id="rId71" display="https://www.excelcf.net/dcplan/" xr:uid="{CB5B4CDB-02B2-489E-A34D-3F61FC671BDB}"/>
    <hyperlink ref="B120" r:id="rId72" display="https://www.excelcf.net/selectfund6/" xr:uid="{0227B834-6653-40E6-A26B-F5E5D4C7A7B3}"/>
    <hyperlink ref="B121" r:id="rId73" display="https://www.excelcf.net/toushinvsdc/" xr:uid="{61F18309-E7AD-4BAC-9D98-E65C6723CF9C}"/>
    <hyperlink ref="B122" r:id="rId74" display="https://www.excelcf.net/investment/" xr:uid="{B2952084-552C-43EB-9870-CEFE2439779C}"/>
    <hyperlink ref="B123" r:id="rId75" display="https://www.excelcf.net/dcpossibility/" xr:uid="{CDEB6C23-9F5A-4F88-98B8-B12BC9EF01C0}"/>
    <hyperlink ref="B124" r:id="rId76" display="https://www.excelcf.net/indexactive/" xr:uid="{4007319C-11E7-4125-8766-3424FD9121B0}"/>
    <hyperlink ref="B125" r:id="rId77" display="https://www.excelcf.net/dcshiryou/" xr:uid="{5626E180-58BF-4299-A618-4190B9053062}"/>
    <hyperlink ref="B126" r:id="rId78" display="https://www.excelcf.net/fundselectje/" xr:uid="{A9CE52A3-0854-4CE1-B2EC-046A9160DFD1}"/>
    <hyperlink ref="B127" r:id="rId79" display="https://www.excelcf.net/fundselect2/" xr:uid="{C06AE2A7-91AE-4CC3-8C4F-9B91C49E3780}"/>
    <hyperlink ref="B128" r:id="rId80" display="https://www.excelcf.net/selectfund3/" xr:uid="{907E8F9B-391C-493E-A1C9-E9A19F7A8DC2}"/>
    <hyperlink ref="B129" r:id="rId81" display="https://www.excelcf.net/selectfund4/" xr:uid="{306773FD-7164-4FAB-8CB0-A91A11DABFE6}"/>
    <hyperlink ref="B130" r:id="rId82" display="https://www.excelcf.net/selectfund5/" xr:uid="{53D0CC97-73B6-4394-AB37-4938AD82B15A}"/>
    <hyperlink ref="B131" r:id="rId83" display="https://www.excelcf.net/selectfund9/" xr:uid="{8246E573-3890-4E26-94D3-80C33D1473EA}"/>
    <hyperlink ref="B132" r:id="rId84" display="https://www.excelcf.net/no1/" xr:uid="{1F48D915-5A81-41BC-9AEB-54FAD442E3FB}"/>
    <hyperlink ref="B133" r:id="rId85" display="https://www.excelcf.net/6part/" xr:uid="{A5E3B3B7-0AE6-4463-89DF-BCBF60F0B592}"/>
    <hyperlink ref="B134" r:id="rId86" display="https://www.excelcf.net/switch/" xr:uid="{98177D03-418A-4F07-A391-D0F8476B5358}"/>
    <hyperlink ref="B7" r:id="rId87" display="問い合わせ" xr:uid="{008E2C9A-F6D0-471F-B482-6650FA31BE9E}"/>
  </hyperlinks>
  <pageMargins left="0.51181102362204722" right="0.51181102362204722" top="0.35433070866141736" bottom="0.35433070866141736" header="0.31496062992125984" footer="0.31496062992125984"/>
  <pageSetup paperSize="9" fitToHeight="2" orientation="portrait" horizontalDpi="0" verticalDpi="0" r:id="rId88"/>
  <drawing r:id="rId8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B1:G1284"/>
  <sheetViews>
    <sheetView zoomScaleNormal="100" workbookViewId="0">
      <pane ySplit="5" topLeftCell="A6" activePane="bottomLeft" state="frozen"/>
      <selection pane="bottomLeft" activeCell="G2" sqref="G2"/>
    </sheetView>
  </sheetViews>
  <sheetFormatPr defaultRowHeight="13.5"/>
  <cols>
    <col min="1" max="1" width="1.5" style="39" customWidth="1"/>
    <col min="2" max="4" width="14.625" style="39" customWidth="1"/>
    <col min="5" max="5" width="14.625" style="91" customWidth="1"/>
    <col min="6" max="7" width="14.625" style="39" customWidth="1"/>
    <col min="8" max="16384" width="9" style="39"/>
  </cols>
  <sheetData>
    <row r="1" spans="2:7">
      <c r="B1" s="39" t="s">
        <v>70</v>
      </c>
    </row>
    <row r="2" spans="2:7">
      <c r="B2" s="92" t="s">
        <v>35</v>
      </c>
      <c r="C2" s="92" t="s">
        <v>34</v>
      </c>
      <c r="D2" s="92" t="s">
        <v>33</v>
      </c>
      <c r="E2" s="380" t="s">
        <v>72</v>
      </c>
      <c r="F2" s="93" t="s">
        <v>73</v>
      </c>
      <c r="G2" s="94"/>
    </row>
    <row r="3" spans="2:7">
      <c r="B3" s="95">
        <f>入力シート!T117*10000</f>
        <v>40000000</v>
      </c>
      <c r="C3" s="96">
        <f>入力シート!X117*0.01</f>
        <v>0.01</v>
      </c>
      <c r="D3" s="97">
        <f>入力シート!V117</f>
        <v>35</v>
      </c>
      <c r="E3" s="381">
        <f>SUM(C7:D7)</f>
        <v>112914.27957467426</v>
      </c>
      <c r="F3" s="98">
        <f>E3*12</f>
        <v>1354971.3548960912</v>
      </c>
      <c r="G3" s="99"/>
    </row>
    <row r="5" spans="2:7">
      <c r="B5" s="92" t="s">
        <v>74</v>
      </c>
      <c r="C5" s="92" t="s">
        <v>36</v>
      </c>
      <c r="D5" s="92" t="s">
        <v>37</v>
      </c>
      <c r="E5" s="380" t="s">
        <v>38</v>
      </c>
      <c r="F5" s="92" t="s">
        <v>72</v>
      </c>
      <c r="G5" s="92" t="s">
        <v>73</v>
      </c>
    </row>
    <row r="6" spans="2:7">
      <c r="B6" s="100">
        <v>0</v>
      </c>
      <c r="C6" s="101" t="s">
        <v>39</v>
      </c>
      <c r="D6" s="101" t="s">
        <v>39</v>
      </c>
      <c r="E6" s="381">
        <f>B3</f>
        <v>40000000</v>
      </c>
      <c r="F6" s="100"/>
      <c r="G6" s="100"/>
    </row>
    <row r="7" spans="2:7">
      <c r="B7" s="100">
        <v>1</v>
      </c>
      <c r="C7" s="95">
        <f>PPMT(C3/12,B7,D3*12,B3*-1,0,0)</f>
        <v>79580.94624134092</v>
      </c>
      <c r="D7" s="95">
        <f>IPMT(C3/12,B7,D3*12,B3*-1,0)</f>
        <v>33333.333333333336</v>
      </c>
      <c r="E7" s="381">
        <f>E6-C7</f>
        <v>39920419.053758658</v>
      </c>
      <c r="F7" s="95">
        <f>SUM(C7:D7)</f>
        <v>112914.27957467426</v>
      </c>
      <c r="G7" s="102">
        <f>F7*12</f>
        <v>1354971.3548960912</v>
      </c>
    </row>
    <row r="8" spans="2:7">
      <c r="B8" s="100">
        <v>2</v>
      </c>
      <c r="C8" s="95">
        <f t="shared" ref="C8:C71" si="0">PPMT(C$3/12,B8,D$3*12,B$3*-1,0,0)</f>
        <v>79647.263696542039</v>
      </c>
      <c r="D8" s="95">
        <f t="shared" ref="D8:D42" si="1">IPMT(C$3/12,B8,D$3*12,B$3*-1,0)</f>
        <v>33267.015878132217</v>
      </c>
      <c r="E8" s="381">
        <f>E7-C8</f>
        <v>39840771.790062115</v>
      </c>
      <c r="F8" s="95">
        <f>SUM(C8:D8)</f>
        <v>112914.27957467426</v>
      </c>
      <c r="G8" s="102">
        <f t="shared" ref="G8:G71" si="2">F8*12</f>
        <v>1354971.3548960912</v>
      </c>
    </row>
    <row r="9" spans="2:7">
      <c r="B9" s="100">
        <v>3</v>
      </c>
      <c r="C9" s="95">
        <f t="shared" si="0"/>
        <v>79713.636416289155</v>
      </c>
      <c r="D9" s="95">
        <f t="shared" si="1"/>
        <v>33200.643158385101</v>
      </c>
      <c r="E9" s="381">
        <f t="shared" ref="E9:E42" si="3">E8-C9</f>
        <v>39761058.153645828</v>
      </c>
      <c r="F9" s="95">
        <f t="shared" ref="F9:F35" si="4">SUM(C9:D9)</f>
        <v>112914.27957467426</v>
      </c>
      <c r="G9" s="102">
        <f t="shared" si="2"/>
        <v>1354971.3548960912</v>
      </c>
    </row>
    <row r="10" spans="2:7">
      <c r="B10" s="100">
        <v>4</v>
      </c>
      <c r="C10" s="95">
        <f t="shared" si="0"/>
        <v>79780.064446636054</v>
      </c>
      <c r="D10" s="95">
        <f t="shared" si="1"/>
        <v>33134.215128038195</v>
      </c>
      <c r="E10" s="381">
        <f t="shared" si="3"/>
        <v>39681278.089199193</v>
      </c>
      <c r="F10" s="95">
        <f t="shared" si="4"/>
        <v>112914.27957467425</v>
      </c>
      <c r="G10" s="102">
        <f t="shared" si="2"/>
        <v>1354971.3548960909</v>
      </c>
    </row>
    <row r="11" spans="2:7">
      <c r="B11" s="100">
        <v>5</v>
      </c>
      <c r="C11" s="95">
        <f t="shared" si="0"/>
        <v>79846.547833674922</v>
      </c>
      <c r="D11" s="95">
        <f t="shared" si="1"/>
        <v>33067.731740999327</v>
      </c>
      <c r="E11" s="381">
        <f>E10-C11</f>
        <v>39601431.541365519</v>
      </c>
      <c r="F11" s="95">
        <f t="shared" si="4"/>
        <v>112914.27957467425</v>
      </c>
      <c r="G11" s="102">
        <f t="shared" si="2"/>
        <v>1354971.3548960909</v>
      </c>
    </row>
    <row r="12" spans="2:7">
      <c r="B12" s="100">
        <v>6</v>
      </c>
      <c r="C12" s="95">
        <f t="shared" si="0"/>
        <v>79913.086623536321</v>
      </c>
      <c r="D12" s="95">
        <f t="shared" si="1"/>
        <v>33001.192951137935</v>
      </c>
      <c r="E12" s="381">
        <f t="shared" si="3"/>
        <v>39521518.454741985</v>
      </c>
      <c r="F12" s="95">
        <f t="shared" si="4"/>
        <v>112914.27957467426</v>
      </c>
      <c r="G12" s="102">
        <f t="shared" si="2"/>
        <v>1354971.3548960912</v>
      </c>
    </row>
    <row r="13" spans="2:7">
      <c r="B13" s="100">
        <v>7</v>
      </c>
      <c r="C13" s="95">
        <f t="shared" si="0"/>
        <v>79979.680862389258</v>
      </c>
      <c r="D13" s="95">
        <f t="shared" si="1"/>
        <v>32934.598712284984</v>
      </c>
      <c r="E13" s="381">
        <f t="shared" si="3"/>
        <v>39441538.773879595</v>
      </c>
      <c r="F13" s="95">
        <f t="shared" si="4"/>
        <v>112914.27957467423</v>
      </c>
      <c r="G13" s="102">
        <f t="shared" si="2"/>
        <v>1354971.3548960909</v>
      </c>
    </row>
    <row r="14" spans="2:7">
      <c r="B14" s="100">
        <v>8</v>
      </c>
      <c r="C14" s="95">
        <f t="shared" si="0"/>
        <v>80046.330596441258</v>
      </c>
      <c r="D14" s="95">
        <f t="shared" si="1"/>
        <v>32867.948978232998</v>
      </c>
      <c r="E14" s="381">
        <f t="shared" si="3"/>
        <v>39361492.443283156</v>
      </c>
      <c r="F14" s="95">
        <f t="shared" si="4"/>
        <v>112914.27957467426</v>
      </c>
      <c r="G14" s="102">
        <f t="shared" si="2"/>
        <v>1354971.3548960912</v>
      </c>
    </row>
    <row r="15" spans="2:7">
      <c r="B15" s="100">
        <v>9</v>
      </c>
      <c r="C15" s="95">
        <f t="shared" si="0"/>
        <v>80113.035871938293</v>
      </c>
      <c r="D15" s="95">
        <f t="shared" si="1"/>
        <v>32801.243702735956</v>
      </c>
      <c r="E15" s="381">
        <f t="shared" si="3"/>
        <v>39281379.407411218</v>
      </c>
      <c r="F15" s="95">
        <f t="shared" si="4"/>
        <v>112914.27957467425</v>
      </c>
      <c r="G15" s="102">
        <f t="shared" si="2"/>
        <v>1354971.3548960909</v>
      </c>
    </row>
    <row r="16" spans="2:7">
      <c r="B16" s="100">
        <v>10</v>
      </c>
      <c r="C16" s="95">
        <f t="shared" si="0"/>
        <v>80179.796735164913</v>
      </c>
      <c r="D16" s="95">
        <f t="shared" si="1"/>
        <v>32734.48283950935</v>
      </c>
      <c r="E16" s="381">
        <f t="shared" si="3"/>
        <v>39201199.61067605</v>
      </c>
      <c r="F16" s="95">
        <f t="shared" si="4"/>
        <v>112914.27957467426</v>
      </c>
      <c r="G16" s="102">
        <f t="shared" si="2"/>
        <v>1354971.3548960912</v>
      </c>
    </row>
    <row r="17" spans="2:7">
      <c r="B17" s="100">
        <v>11</v>
      </c>
      <c r="C17" s="95">
        <f t="shared" si="0"/>
        <v>80246.613232444215</v>
      </c>
      <c r="D17" s="95">
        <f t="shared" si="1"/>
        <v>32667.666342230044</v>
      </c>
      <c r="E17" s="381">
        <f t="shared" si="3"/>
        <v>39120952.997443609</v>
      </c>
      <c r="F17" s="95">
        <f t="shared" si="4"/>
        <v>112914.27957467426</v>
      </c>
      <c r="G17" s="102">
        <f t="shared" si="2"/>
        <v>1354971.3548960912</v>
      </c>
    </row>
    <row r="18" spans="2:7">
      <c r="B18" s="100">
        <v>12</v>
      </c>
      <c r="C18" s="95">
        <f t="shared" si="0"/>
        <v>80313.485410137917</v>
      </c>
      <c r="D18" s="95">
        <f t="shared" si="1"/>
        <v>32600.794164536343</v>
      </c>
      <c r="E18" s="381">
        <f t="shared" si="3"/>
        <v>39040639.51203347</v>
      </c>
      <c r="F18" s="95">
        <f t="shared" si="4"/>
        <v>112914.27957467426</v>
      </c>
      <c r="G18" s="102">
        <f t="shared" si="2"/>
        <v>1354971.3548960912</v>
      </c>
    </row>
    <row r="19" spans="2:7">
      <c r="B19" s="100">
        <v>13</v>
      </c>
      <c r="C19" s="95">
        <f t="shared" si="0"/>
        <v>80380.413314646357</v>
      </c>
      <c r="D19" s="95">
        <f t="shared" si="1"/>
        <v>32533.866260027895</v>
      </c>
      <c r="E19" s="381">
        <f t="shared" si="3"/>
        <v>38960259.098718822</v>
      </c>
      <c r="F19" s="95">
        <f t="shared" si="4"/>
        <v>112914.27957467425</v>
      </c>
      <c r="G19" s="102">
        <f t="shared" si="2"/>
        <v>1354971.3548960909</v>
      </c>
    </row>
    <row r="20" spans="2:7">
      <c r="B20" s="100">
        <v>14</v>
      </c>
      <c r="C20" s="95">
        <f t="shared" si="0"/>
        <v>80447.396992408569</v>
      </c>
      <c r="D20" s="95">
        <f t="shared" si="1"/>
        <v>32466.882582265695</v>
      </c>
      <c r="E20" s="381">
        <f t="shared" si="3"/>
        <v>38879811.701726414</v>
      </c>
      <c r="F20" s="95">
        <f t="shared" si="4"/>
        <v>112914.27957467426</v>
      </c>
      <c r="G20" s="102">
        <f t="shared" si="2"/>
        <v>1354971.3548960912</v>
      </c>
    </row>
    <row r="21" spans="2:7">
      <c r="B21" s="100">
        <v>15</v>
      </c>
      <c r="C21" s="95">
        <f t="shared" si="0"/>
        <v>80514.436489902248</v>
      </c>
      <c r="D21" s="95">
        <f t="shared" si="1"/>
        <v>32399.843084772016</v>
      </c>
      <c r="E21" s="381">
        <f t="shared" si="3"/>
        <v>38799297.265236512</v>
      </c>
      <c r="F21" s="95">
        <f t="shared" si="4"/>
        <v>112914.27957467426</v>
      </c>
      <c r="G21" s="102">
        <f t="shared" si="2"/>
        <v>1354971.3548960912</v>
      </c>
    </row>
    <row r="22" spans="2:7">
      <c r="B22" s="100">
        <v>16</v>
      </c>
      <c r="C22" s="95">
        <f t="shared" si="0"/>
        <v>80581.531853643828</v>
      </c>
      <c r="D22" s="95">
        <f t="shared" si="1"/>
        <v>32332.747721030424</v>
      </c>
      <c r="E22" s="381">
        <f t="shared" si="3"/>
        <v>38718715.733382866</v>
      </c>
      <c r="F22" s="95">
        <f t="shared" si="4"/>
        <v>112914.27957467425</v>
      </c>
      <c r="G22" s="102">
        <f t="shared" si="2"/>
        <v>1354971.3548960909</v>
      </c>
    </row>
    <row r="23" spans="2:7">
      <c r="B23" s="100">
        <v>17</v>
      </c>
      <c r="C23" s="95">
        <f t="shared" si="0"/>
        <v>80648.683130188525</v>
      </c>
      <c r="D23" s="95">
        <f t="shared" si="1"/>
        <v>32265.596444485724</v>
      </c>
      <c r="E23" s="381">
        <f t="shared" si="3"/>
        <v>38638067.050252676</v>
      </c>
      <c r="F23" s="95">
        <f t="shared" si="4"/>
        <v>112914.27957467425</v>
      </c>
      <c r="G23" s="102">
        <f t="shared" si="2"/>
        <v>1354971.3548960909</v>
      </c>
    </row>
    <row r="24" spans="2:7">
      <c r="B24" s="100">
        <v>18</v>
      </c>
      <c r="C24" s="95">
        <f t="shared" si="0"/>
        <v>80715.890366130334</v>
      </c>
      <c r="D24" s="95">
        <f t="shared" si="1"/>
        <v>32198.3892085439</v>
      </c>
      <c r="E24" s="381">
        <f t="shared" si="3"/>
        <v>38557351.159886546</v>
      </c>
      <c r="F24" s="95">
        <f t="shared" si="4"/>
        <v>112914.27957467423</v>
      </c>
      <c r="G24" s="102">
        <f t="shared" si="2"/>
        <v>1354971.3548960909</v>
      </c>
    </row>
    <row r="25" spans="2:7">
      <c r="B25" s="100">
        <v>19</v>
      </c>
      <c r="C25" s="95">
        <f t="shared" si="0"/>
        <v>80783.153608102133</v>
      </c>
      <c r="D25" s="95">
        <f t="shared" si="1"/>
        <v>32131.125966572123</v>
      </c>
      <c r="E25" s="381">
        <f t="shared" si="3"/>
        <v>38476568.006278448</v>
      </c>
      <c r="F25" s="95">
        <f t="shared" si="4"/>
        <v>112914.27957467426</v>
      </c>
      <c r="G25" s="102">
        <f t="shared" si="2"/>
        <v>1354971.3548960912</v>
      </c>
    </row>
    <row r="26" spans="2:7">
      <c r="B26" s="100">
        <v>20</v>
      </c>
      <c r="C26" s="95">
        <f t="shared" si="0"/>
        <v>80850.472902775538</v>
      </c>
      <c r="D26" s="95">
        <f t="shared" si="1"/>
        <v>32063.806671898703</v>
      </c>
      <c r="E26" s="381">
        <f t="shared" si="3"/>
        <v>38395717.533375673</v>
      </c>
      <c r="F26" s="95">
        <f t="shared" si="4"/>
        <v>112914.27957467423</v>
      </c>
      <c r="G26" s="102">
        <f t="shared" si="2"/>
        <v>1354971.3548960909</v>
      </c>
    </row>
    <row r="27" spans="2:7">
      <c r="B27" s="100">
        <v>21</v>
      </c>
      <c r="C27" s="95">
        <f t="shared" si="0"/>
        <v>80917.848296861193</v>
      </c>
      <c r="D27" s="95">
        <f t="shared" si="1"/>
        <v>31996.431277813055</v>
      </c>
      <c r="E27" s="381">
        <f t="shared" si="3"/>
        <v>38314799.685078815</v>
      </c>
      <c r="F27" s="95">
        <f t="shared" si="4"/>
        <v>112914.27957467425</v>
      </c>
      <c r="G27" s="102">
        <f t="shared" si="2"/>
        <v>1354971.3548960909</v>
      </c>
    </row>
    <row r="28" spans="2:7">
      <c r="B28" s="100">
        <v>22</v>
      </c>
      <c r="C28" s="95">
        <f t="shared" si="0"/>
        <v>80985.279837108581</v>
      </c>
      <c r="D28" s="95">
        <f t="shared" si="1"/>
        <v>31928.999737565675</v>
      </c>
      <c r="E28" s="381">
        <f t="shared" si="3"/>
        <v>38233814.405241705</v>
      </c>
      <c r="F28" s="95">
        <f t="shared" si="4"/>
        <v>112914.27957467426</v>
      </c>
      <c r="G28" s="102">
        <f t="shared" si="2"/>
        <v>1354971.3548960912</v>
      </c>
    </row>
    <row r="29" spans="2:7">
      <c r="B29" s="100">
        <v>23</v>
      </c>
      <c r="C29" s="95">
        <f t="shared" si="0"/>
        <v>81052.767570306169</v>
      </c>
      <c r="D29" s="95">
        <f t="shared" si="1"/>
        <v>31861.512004368084</v>
      </c>
      <c r="E29" s="381">
        <f t="shared" si="3"/>
        <v>38152761.637671396</v>
      </c>
      <c r="F29" s="95">
        <f t="shared" si="4"/>
        <v>112914.27957467425</v>
      </c>
      <c r="G29" s="102">
        <f t="shared" si="2"/>
        <v>1354971.3548960909</v>
      </c>
    </row>
    <row r="30" spans="2:7">
      <c r="B30" s="100">
        <v>24</v>
      </c>
      <c r="C30" s="95">
        <f t="shared" si="0"/>
        <v>81120.311543281423</v>
      </c>
      <c r="D30" s="95">
        <f t="shared" si="1"/>
        <v>31793.968031392826</v>
      </c>
      <c r="E30" s="381">
        <f t="shared" si="3"/>
        <v>38071641.326128118</v>
      </c>
      <c r="F30" s="95">
        <f t="shared" si="4"/>
        <v>112914.27957467425</v>
      </c>
      <c r="G30" s="102">
        <f t="shared" si="2"/>
        <v>1354971.3548960909</v>
      </c>
    </row>
    <row r="31" spans="2:7">
      <c r="B31" s="100">
        <v>25</v>
      </c>
      <c r="C31" s="95">
        <f t="shared" si="0"/>
        <v>81187.911802900824</v>
      </c>
      <c r="D31" s="95">
        <f t="shared" si="1"/>
        <v>31726.367771773428</v>
      </c>
      <c r="E31" s="381">
        <f t="shared" si="3"/>
        <v>37990453.414325215</v>
      </c>
      <c r="F31" s="95">
        <f t="shared" si="4"/>
        <v>112914.27957467425</v>
      </c>
      <c r="G31" s="102">
        <f t="shared" si="2"/>
        <v>1354971.3548960909</v>
      </c>
    </row>
    <row r="32" spans="2:7">
      <c r="B32" s="100">
        <v>26</v>
      </c>
      <c r="C32" s="95">
        <f t="shared" si="0"/>
        <v>81255.568396069895</v>
      </c>
      <c r="D32" s="95">
        <f t="shared" si="1"/>
        <v>31658.711178604342</v>
      </c>
      <c r="E32" s="381">
        <f t="shared" si="3"/>
        <v>37909197.845929146</v>
      </c>
      <c r="F32" s="95">
        <f t="shared" si="4"/>
        <v>112914.27957467423</v>
      </c>
      <c r="G32" s="102">
        <f t="shared" si="2"/>
        <v>1354971.3548960909</v>
      </c>
    </row>
    <row r="33" spans="2:7">
      <c r="B33" s="100">
        <v>27</v>
      </c>
      <c r="C33" s="95">
        <f t="shared" si="0"/>
        <v>81323.281369733304</v>
      </c>
      <c r="D33" s="95">
        <f t="shared" si="1"/>
        <v>31590.998204940955</v>
      </c>
      <c r="E33" s="381">
        <f t="shared" si="3"/>
        <v>37827874.564559415</v>
      </c>
      <c r="F33" s="95">
        <f t="shared" si="4"/>
        <v>112914.27957467426</v>
      </c>
      <c r="G33" s="102">
        <f t="shared" si="2"/>
        <v>1354971.3548960912</v>
      </c>
    </row>
    <row r="34" spans="2:7">
      <c r="B34" s="100">
        <v>28</v>
      </c>
      <c r="C34" s="95">
        <f t="shared" si="0"/>
        <v>81391.050770874746</v>
      </c>
      <c r="D34" s="95">
        <f t="shared" si="1"/>
        <v>31523.228803799509</v>
      </c>
      <c r="E34" s="381">
        <f t="shared" si="3"/>
        <v>37746483.513788544</v>
      </c>
      <c r="F34" s="95">
        <f t="shared" si="4"/>
        <v>112914.27957467426</v>
      </c>
      <c r="G34" s="102">
        <f t="shared" si="2"/>
        <v>1354971.3548960912</v>
      </c>
    </row>
    <row r="35" spans="2:7">
      <c r="B35" s="100">
        <v>29</v>
      </c>
      <c r="C35" s="95">
        <f t="shared" si="0"/>
        <v>81458.87664651715</v>
      </c>
      <c r="D35" s="95">
        <f t="shared" si="1"/>
        <v>31455.402928157117</v>
      </c>
      <c r="E35" s="381">
        <f t="shared" si="3"/>
        <v>37665024.637142025</v>
      </c>
      <c r="F35" s="95">
        <f t="shared" si="4"/>
        <v>112914.27957467426</v>
      </c>
      <c r="G35" s="102">
        <f t="shared" si="2"/>
        <v>1354971.3548960912</v>
      </c>
    </row>
    <row r="36" spans="2:7">
      <c r="B36" s="100">
        <v>30</v>
      </c>
      <c r="C36" s="95">
        <f t="shared" si="0"/>
        <v>81526.759043722574</v>
      </c>
      <c r="D36" s="95">
        <f t="shared" si="1"/>
        <v>31387.520530951679</v>
      </c>
      <c r="E36" s="381">
        <f t="shared" si="3"/>
        <v>37583497.878098302</v>
      </c>
      <c r="F36" s="95">
        <f t="shared" ref="F36:F41" si="5">SUM(C36:D36)</f>
        <v>112914.27957467425</v>
      </c>
      <c r="G36" s="102">
        <f t="shared" si="2"/>
        <v>1354971.3548960909</v>
      </c>
    </row>
    <row r="37" spans="2:7">
      <c r="B37" s="100">
        <v>31</v>
      </c>
      <c r="C37" s="95">
        <f t="shared" si="0"/>
        <v>81594.698009592335</v>
      </c>
      <c r="D37" s="95">
        <f t="shared" si="1"/>
        <v>31319.581565081913</v>
      </c>
      <c r="E37" s="381">
        <f t="shared" si="3"/>
        <v>37501903.180088706</v>
      </c>
      <c r="F37" s="95">
        <f t="shared" si="5"/>
        <v>112914.27957467425</v>
      </c>
      <c r="G37" s="102">
        <f t="shared" si="2"/>
        <v>1354971.3548960909</v>
      </c>
    </row>
    <row r="38" spans="2:7">
      <c r="B38" s="100">
        <v>32</v>
      </c>
      <c r="C38" s="95">
        <f t="shared" si="0"/>
        <v>81662.693591267001</v>
      </c>
      <c r="D38" s="95">
        <f t="shared" si="1"/>
        <v>31251.585983407251</v>
      </c>
      <c r="E38" s="381">
        <f t="shared" si="3"/>
        <v>37420240.486497439</v>
      </c>
      <c r="F38" s="95">
        <f t="shared" si="5"/>
        <v>112914.27957467425</v>
      </c>
      <c r="G38" s="102">
        <f t="shared" si="2"/>
        <v>1354971.3548960909</v>
      </c>
    </row>
    <row r="39" spans="2:7">
      <c r="B39" s="100">
        <v>33</v>
      </c>
      <c r="C39" s="95">
        <f t="shared" si="0"/>
        <v>81730.745835926384</v>
      </c>
      <c r="D39" s="95">
        <f t="shared" si="1"/>
        <v>31183.533738747868</v>
      </c>
      <c r="E39" s="381">
        <f t="shared" si="3"/>
        <v>37338509.740661517</v>
      </c>
      <c r="F39" s="95">
        <f t="shared" si="5"/>
        <v>112914.27957467425</v>
      </c>
      <c r="G39" s="102">
        <f t="shared" si="2"/>
        <v>1354971.3548960909</v>
      </c>
    </row>
    <row r="40" spans="2:7">
      <c r="B40" s="100">
        <v>34</v>
      </c>
      <c r="C40" s="95">
        <f t="shared" si="0"/>
        <v>81798.854790789657</v>
      </c>
      <c r="D40" s="95">
        <f t="shared" si="1"/>
        <v>31115.424783884591</v>
      </c>
      <c r="E40" s="381">
        <f t="shared" si="3"/>
        <v>37256710.885870725</v>
      </c>
      <c r="F40" s="95">
        <f t="shared" si="5"/>
        <v>112914.27957467425</v>
      </c>
      <c r="G40" s="102">
        <f t="shared" si="2"/>
        <v>1354971.3548960909</v>
      </c>
    </row>
    <row r="41" spans="2:7">
      <c r="B41" s="100">
        <v>35</v>
      </c>
      <c r="C41" s="95">
        <f t="shared" si="0"/>
        <v>81867.020503115316</v>
      </c>
      <c r="D41" s="95">
        <f t="shared" si="1"/>
        <v>31047.259071558932</v>
      </c>
      <c r="E41" s="381">
        <f t="shared" si="3"/>
        <v>37174843.865367606</v>
      </c>
      <c r="F41" s="95">
        <f t="shared" si="5"/>
        <v>112914.27957467425</v>
      </c>
      <c r="G41" s="102">
        <f t="shared" si="2"/>
        <v>1354971.3548960909</v>
      </c>
    </row>
    <row r="42" spans="2:7">
      <c r="B42" s="100">
        <v>36</v>
      </c>
      <c r="C42" s="95">
        <f t="shared" si="0"/>
        <v>81935.243020201262</v>
      </c>
      <c r="D42" s="95">
        <f t="shared" si="1"/>
        <v>30979.036554473008</v>
      </c>
      <c r="E42" s="381">
        <f t="shared" si="3"/>
        <v>37092908.622347407</v>
      </c>
      <c r="F42" s="95">
        <f t="shared" ref="F42:F105" si="6">SUM(C42:D42)</f>
        <v>112914.27957467426</v>
      </c>
      <c r="G42" s="102">
        <f t="shared" si="2"/>
        <v>1354971.3548960912</v>
      </c>
    </row>
    <row r="43" spans="2:7">
      <c r="B43" s="100">
        <v>37</v>
      </c>
      <c r="C43" s="95">
        <f t="shared" si="0"/>
        <v>82003.522389384743</v>
      </c>
      <c r="D43" s="95">
        <f t="shared" ref="D43:D106" si="7">IPMT(C$3/12,B43,D$3*12,B$3*-1,0)</f>
        <v>30910.757185289502</v>
      </c>
      <c r="E43" s="381">
        <f t="shared" ref="E43:E106" si="8">E42-C43</f>
        <v>37010905.099958025</v>
      </c>
      <c r="F43" s="95">
        <f t="shared" si="6"/>
        <v>112914.27957467425</v>
      </c>
      <c r="G43" s="102">
        <f t="shared" si="2"/>
        <v>1354971.3548960909</v>
      </c>
    </row>
    <row r="44" spans="2:7">
      <c r="B44" s="100">
        <v>38</v>
      </c>
      <c r="C44" s="95">
        <f t="shared" si="0"/>
        <v>82071.858658042562</v>
      </c>
      <c r="D44" s="95">
        <f t="shared" si="7"/>
        <v>30842.420916631683</v>
      </c>
      <c r="E44" s="381">
        <f t="shared" si="8"/>
        <v>36928833.241299979</v>
      </c>
      <c r="F44" s="95">
        <f t="shared" si="6"/>
        <v>112914.27957467425</v>
      </c>
      <c r="G44" s="102">
        <f t="shared" si="2"/>
        <v>1354971.3548960909</v>
      </c>
    </row>
    <row r="45" spans="2:7">
      <c r="B45" s="100">
        <v>39</v>
      </c>
      <c r="C45" s="95">
        <f t="shared" si="0"/>
        <v>82140.25187359094</v>
      </c>
      <c r="D45" s="95">
        <f t="shared" si="7"/>
        <v>30774.02770108332</v>
      </c>
      <c r="E45" s="381">
        <f t="shared" si="8"/>
        <v>36846692.989426389</v>
      </c>
      <c r="F45" s="95">
        <f t="shared" si="6"/>
        <v>112914.27957467426</v>
      </c>
      <c r="G45" s="102">
        <f t="shared" si="2"/>
        <v>1354971.3548960912</v>
      </c>
    </row>
    <row r="46" spans="2:7">
      <c r="B46" s="100">
        <v>40</v>
      </c>
      <c r="C46" s="95">
        <f t="shared" si="0"/>
        <v>82208.702083485608</v>
      </c>
      <c r="D46" s="95">
        <f t="shared" si="7"/>
        <v>30705.577491188655</v>
      </c>
      <c r="E46" s="381">
        <f t="shared" si="8"/>
        <v>36764484.287342906</v>
      </c>
      <c r="F46" s="95">
        <f t="shared" si="6"/>
        <v>112914.27957467426</v>
      </c>
      <c r="G46" s="102">
        <f t="shared" si="2"/>
        <v>1354971.3548960912</v>
      </c>
    </row>
    <row r="47" spans="2:7">
      <c r="B47" s="100">
        <v>41</v>
      </c>
      <c r="C47" s="95">
        <f t="shared" si="0"/>
        <v>82277.209335221822</v>
      </c>
      <c r="D47" s="95">
        <f t="shared" si="7"/>
        <v>30637.070239452416</v>
      </c>
      <c r="E47" s="381">
        <f t="shared" si="8"/>
        <v>36682207.078007683</v>
      </c>
      <c r="F47" s="95">
        <f t="shared" si="6"/>
        <v>112914.27957467423</v>
      </c>
      <c r="G47" s="102">
        <f t="shared" si="2"/>
        <v>1354971.3548960909</v>
      </c>
    </row>
    <row r="48" spans="2:7">
      <c r="B48" s="100">
        <v>42</v>
      </c>
      <c r="C48" s="95">
        <f t="shared" si="0"/>
        <v>82345.773676334516</v>
      </c>
      <c r="D48" s="95">
        <f t="shared" si="7"/>
        <v>30568.505898339725</v>
      </c>
      <c r="E48" s="381">
        <f t="shared" si="8"/>
        <v>36599861.304331347</v>
      </c>
      <c r="F48" s="95">
        <f t="shared" si="6"/>
        <v>112914.27957467423</v>
      </c>
      <c r="G48" s="102">
        <f t="shared" si="2"/>
        <v>1354971.3548960909</v>
      </c>
    </row>
    <row r="49" spans="2:7">
      <c r="B49" s="100">
        <v>43</v>
      </c>
      <c r="C49" s="95">
        <f t="shared" si="0"/>
        <v>82414.395154398138</v>
      </c>
      <c r="D49" s="95">
        <f t="shared" si="7"/>
        <v>30499.884420276125</v>
      </c>
      <c r="E49" s="381">
        <f t="shared" si="8"/>
        <v>36517446.909176946</v>
      </c>
      <c r="F49" s="95">
        <f t="shared" si="6"/>
        <v>112914.27957467426</v>
      </c>
      <c r="G49" s="102">
        <f t="shared" si="2"/>
        <v>1354971.3548960912</v>
      </c>
    </row>
    <row r="50" spans="2:7">
      <c r="B50" s="100">
        <v>44</v>
      </c>
      <c r="C50" s="95">
        <f t="shared" si="0"/>
        <v>82483.073817026801</v>
      </c>
      <c r="D50" s="95">
        <f t="shared" si="7"/>
        <v>30431.205757647451</v>
      </c>
      <c r="E50" s="381">
        <f t="shared" si="8"/>
        <v>36434963.835359916</v>
      </c>
      <c r="F50" s="95">
        <f t="shared" si="6"/>
        <v>112914.27957467425</v>
      </c>
      <c r="G50" s="102">
        <f t="shared" si="2"/>
        <v>1354971.3548960909</v>
      </c>
    </row>
    <row r="51" spans="2:7">
      <c r="B51" s="100">
        <v>45</v>
      </c>
      <c r="C51" s="95">
        <f t="shared" si="0"/>
        <v>82551.809711874317</v>
      </c>
      <c r="D51" s="95">
        <f t="shared" si="7"/>
        <v>30362.469862799931</v>
      </c>
      <c r="E51" s="381">
        <f t="shared" si="8"/>
        <v>36352412.025648043</v>
      </c>
      <c r="F51" s="95">
        <f t="shared" si="6"/>
        <v>112914.27957467425</v>
      </c>
      <c r="G51" s="102">
        <f t="shared" si="2"/>
        <v>1354971.3548960909</v>
      </c>
    </row>
    <row r="52" spans="2:7">
      <c r="B52" s="100">
        <v>46</v>
      </c>
      <c r="C52" s="95">
        <f t="shared" si="0"/>
        <v>82620.602886634224</v>
      </c>
      <c r="D52" s="95">
        <f t="shared" si="7"/>
        <v>30293.676688040039</v>
      </c>
      <c r="E52" s="381">
        <f t="shared" si="8"/>
        <v>36269791.42276141</v>
      </c>
      <c r="F52" s="95">
        <f t="shared" si="6"/>
        <v>112914.27957467426</v>
      </c>
      <c r="G52" s="102">
        <f t="shared" si="2"/>
        <v>1354971.3548960912</v>
      </c>
    </row>
    <row r="53" spans="2:7">
      <c r="B53" s="100">
        <v>47</v>
      </c>
      <c r="C53" s="95">
        <f t="shared" si="0"/>
        <v>82689.453389039743</v>
      </c>
      <c r="D53" s="95">
        <f t="shared" si="7"/>
        <v>30224.826185634509</v>
      </c>
      <c r="E53" s="381">
        <f t="shared" si="8"/>
        <v>36187101.969372369</v>
      </c>
      <c r="F53" s="95">
        <f t="shared" si="6"/>
        <v>112914.27957467425</v>
      </c>
      <c r="G53" s="102">
        <f t="shared" si="2"/>
        <v>1354971.3548960909</v>
      </c>
    </row>
    <row r="54" spans="2:7">
      <c r="B54" s="100">
        <v>48</v>
      </c>
      <c r="C54" s="95">
        <f t="shared" si="0"/>
        <v>82758.361266863954</v>
      </c>
      <c r="D54" s="95">
        <f t="shared" si="7"/>
        <v>30155.918307810309</v>
      </c>
      <c r="E54" s="381">
        <f t="shared" si="8"/>
        <v>36104343.608105503</v>
      </c>
      <c r="F54" s="95">
        <f t="shared" si="6"/>
        <v>112914.27957467426</v>
      </c>
      <c r="G54" s="102">
        <f t="shared" si="2"/>
        <v>1354971.3548960912</v>
      </c>
    </row>
    <row r="55" spans="2:7">
      <c r="B55" s="100">
        <v>49</v>
      </c>
      <c r="C55" s="95">
        <f t="shared" si="0"/>
        <v>82827.326567919663</v>
      </c>
      <c r="D55" s="95">
        <f t="shared" si="7"/>
        <v>30086.953006754589</v>
      </c>
      <c r="E55" s="381">
        <f t="shared" si="8"/>
        <v>36021516.281537585</v>
      </c>
      <c r="F55" s="95">
        <f t="shared" si="6"/>
        <v>112914.27957467425</v>
      </c>
      <c r="G55" s="102">
        <f t="shared" si="2"/>
        <v>1354971.3548960909</v>
      </c>
    </row>
    <row r="56" spans="2:7">
      <c r="B56" s="100">
        <v>50</v>
      </c>
      <c r="C56" s="95">
        <f t="shared" si="0"/>
        <v>82896.349340059591</v>
      </c>
      <c r="D56" s="95">
        <f t="shared" si="7"/>
        <v>30017.930234614658</v>
      </c>
      <c r="E56" s="381">
        <f t="shared" si="8"/>
        <v>35938619.932197526</v>
      </c>
      <c r="F56" s="95">
        <f t="shared" si="6"/>
        <v>112914.27957467425</v>
      </c>
      <c r="G56" s="102">
        <f t="shared" si="2"/>
        <v>1354971.3548960909</v>
      </c>
    </row>
    <row r="57" spans="2:7">
      <c r="B57" s="100">
        <v>51</v>
      </c>
      <c r="C57" s="95">
        <f t="shared" si="0"/>
        <v>82965.429631176317</v>
      </c>
      <c r="D57" s="95">
        <f t="shared" si="7"/>
        <v>29948.849943497942</v>
      </c>
      <c r="E57" s="381">
        <f t="shared" si="8"/>
        <v>35855654.502566352</v>
      </c>
      <c r="F57" s="95">
        <f t="shared" si="6"/>
        <v>112914.27957467426</v>
      </c>
      <c r="G57" s="102">
        <f t="shared" si="2"/>
        <v>1354971.3548960912</v>
      </c>
    </row>
    <row r="58" spans="2:7">
      <c r="B58" s="100">
        <v>52</v>
      </c>
      <c r="C58" s="95">
        <f t="shared" si="0"/>
        <v>83034.567489202294</v>
      </c>
      <c r="D58" s="95">
        <f t="shared" si="7"/>
        <v>29879.712085471958</v>
      </c>
      <c r="E58" s="381">
        <f t="shared" si="8"/>
        <v>35772619.935077153</v>
      </c>
      <c r="F58" s="95">
        <f t="shared" si="6"/>
        <v>112914.27957467425</v>
      </c>
      <c r="G58" s="102">
        <f t="shared" si="2"/>
        <v>1354971.3548960909</v>
      </c>
    </row>
    <row r="59" spans="2:7">
      <c r="B59" s="100">
        <v>53</v>
      </c>
      <c r="C59" s="95">
        <f t="shared" si="0"/>
        <v>83103.762962109962</v>
      </c>
      <c r="D59" s="95">
        <f t="shared" si="7"/>
        <v>29810.51661256429</v>
      </c>
      <c r="E59" s="381">
        <f t="shared" si="8"/>
        <v>35689516.172115043</v>
      </c>
      <c r="F59" s="95">
        <f t="shared" si="6"/>
        <v>112914.27957467425</v>
      </c>
      <c r="G59" s="102">
        <f t="shared" si="2"/>
        <v>1354971.3548960909</v>
      </c>
    </row>
    <row r="60" spans="2:7">
      <c r="B60" s="100">
        <v>54</v>
      </c>
      <c r="C60" s="95">
        <f t="shared" si="0"/>
        <v>83173.016097911721</v>
      </c>
      <c r="D60" s="95">
        <f t="shared" si="7"/>
        <v>29741.263476762539</v>
      </c>
      <c r="E60" s="381">
        <f t="shared" si="8"/>
        <v>35606343.156017132</v>
      </c>
      <c r="F60" s="95">
        <f t="shared" si="6"/>
        <v>112914.27957467426</v>
      </c>
      <c r="G60" s="102">
        <f t="shared" si="2"/>
        <v>1354971.3548960912</v>
      </c>
    </row>
    <row r="61" spans="2:7">
      <c r="B61" s="100">
        <v>55</v>
      </c>
      <c r="C61" s="95">
        <f t="shared" si="0"/>
        <v>83242.326944659973</v>
      </c>
      <c r="D61" s="95">
        <f t="shared" si="7"/>
        <v>29671.952630014272</v>
      </c>
      <c r="E61" s="381">
        <f t="shared" si="8"/>
        <v>35523100.829072475</v>
      </c>
      <c r="F61" s="95">
        <f t="shared" si="6"/>
        <v>112914.27957467425</v>
      </c>
      <c r="G61" s="102">
        <f t="shared" si="2"/>
        <v>1354971.3548960909</v>
      </c>
    </row>
    <row r="62" spans="2:7">
      <c r="B62" s="100">
        <v>56</v>
      </c>
      <c r="C62" s="95">
        <f t="shared" si="0"/>
        <v>83311.695550447184</v>
      </c>
      <c r="D62" s="95">
        <f t="shared" si="7"/>
        <v>29602.584024227057</v>
      </c>
      <c r="E62" s="381">
        <f t="shared" si="8"/>
        <v>35439789.133522026</v>
      </c>
      <c r="F62" s="95">
        <f t="shared" si="6"/>
        <v>112914.27957467423</v>
      </c>
      <c r="G62" s="102">
        <f t="shared" si="2"/>
        <v>1354971.3548960909</v>
      </c>
    </row>
    <row r="63" spans="2:7">
      <c r="B63" s="100">
        <v>57</v>
      </c>
      <c r="C63" s="95">
        <f t="shared" si="0"/>
        <v>83381.121963405894</v>
      </c>
      <c r="D63" s="95">
        <f t="shared" si="7"/>
        <v>29533.157611268343</v>
      </c>
      <c r="E63" s="381">
        <f t="shared" si="8"/>
        <v>35356408.011558622</v>
      </c>
      <c r="F63" s="95">
        <f t="shared" si="6"/>
        <v>112914.27957467423</v>
      </c>
      <c r="G63" s="102">
        <f t="shared" si="2"/>
        <v>1354971.3548960909</v>
      </c>
    </row>
    <row r="64" spans="2:7">
      <c r="B64" s="100">
        <v>58</v>
      </c>
      <c r="C64" s="95">
        <f t="shared" si="0"/>
        <v>83450.606231708734</v>
      </c>
      <c r="D64" s="95">
        <f t="shared" si="7"/>
        <v>29463.673342965514</v>
      </c>
      <c r="E64" s="381">
        <f t="shared" si="8"/>
        <v>35272957.40532691</v>
      </c>
      <c r="F64" s="95">
        <f t="shared" si="6"/>
        <v>112914.27957467425</v>
      </c>
      <c r="G64" s="102">
        <f t="shared" si="2"/>
        <v>1354971.3548960909</v>
      </c>
    </row>
    <row r="65" spans="2:7">
      <c r="B65" s="100">
        <v>59</v>
      </c>
      <c r="C65" s="95">
        <f t="shared" si="0"/>
        <v>83520.148403568513</v>
      </c>
      <c r="D65" s="95">
        <f t="shared" si="7"/>
        <v>29394.131171105753</v>
      </c>
      <c r="E65" s="381">
        <f t="shared" si="8"/>
        <v>35189437.25692334</v>
      </c>
      <c r="F65" s="95">
        <f t="shared" si="6"/>
        <v>112914.27957467426</v>
      </c>
      <c r="G65" s="102">
        <f t="shared" si="2"/>
        <v>1354971.3548960912</v>
      </c>
    </row>
    <row r="66" spans="2:7">
      <c r="B66" s="100">
        <v>60</v>
      </c>
      <c r="C66" s="95">
        <f t="shared" si="0"/>
        <v>83589.748527238145</v>
      </c>
      <c r="D66" s="95">
        <f t="shared" si="7"/>
        <v>29324.531047436118</v>
      </c>
      <c r="E66" s="381">
        <f t="shared" si="8"/>
        <v>35105847.508396104</v>
      </c>
      <c r="F66" s="95">
        <f t="shared" si="6"/>
        <v>112914.27957467426</v>
      </c>
      <c r="G66" s="102">
        <f t="shared" si="2"/>
        <v>1354971.3548960912</v>
      </c>
    </row>
    <row r="67" spans="2:7">
      <c r="B67" s="100">
        <v>61</v>
      </c>
      <c r="C67" s="95">
        <f t="shared" si="0"/>
        <v>83659.406651010839</v>
      </c>
      <c r="D67" s="95">
        <f t="shared" si="7"/>
        <v>29254.87292366341</v>
      </c>
      <c r="E67" s="381">
        <f t="shared" si="8"/>
        <v>35022188.101745091</v>
      </c>
      <c r="F67" s="95">
        <f t="shared" si="6"/>
        <v>112914.27957467425</v>
      </c>
      <c r="G67" s="102">
        <f t="shared" si="2"/>
        <v>1354971.3548960909</v>
      </c>
    </row>
    <row r="68" spans="2:7">
      <c r="B68" s="100">
        <v>62</v>
      </c>
      <c r="C68" s="95">
        <f t="shared" si="0"/>
        <v>83729.122823219994</v>
      </c>
      <c r="D68" s="95">
        <f t="shared" si="7"/>
        <v>29185.15675145424</v>
      </c>
      <c r="E68" s="381">
        <f t="shared" si="8"/>
        <v>34938458.978921868</v>
      </c>
      <c r="F68" s="95">
        <f t="shared" si="6"/>
        <v>112914.27957467423</v>
      </c>
      <c r="G68" s="102">
        <f t="shared" si="2"/>
        <v>1354971.3548960909</v>
      </c>
    </row>
    <row r="69" spans="2:7">
      <c r="B69" s="100">
        <v>63</v>
      </c>
      <c r="C69" s="95">
        <f t="shared" si="0"/>
        <v>83798.897092239364</v>
      </c>
      <c r="D69" s="95">
        <f t="shared" si="7"/>
        <v>29115.382482434885</v>
      </c>
      <c r="E69" s="381">
        <f t="shared" si="8"/>
        <v>34854660.08182963</v>
      </c>
      <c r="F69" s="95">
        <f t="shared" si="6"/>
        <v>112914.27957467425</v>
      </c>
      <c r="G69" s="102">
        <f t="shared" si="2"/>
        <v>1354971.3548960909</v>
      </c>
    </row>
    <row r="70" spans="2:7">
      <c r="B70" s="100">
        <v>64</v>
      </c>
      <c r="C70" s="95">
        <f t="shared" si="0"/>
        <v>83868.72950648288</v>
      </c>
      <c r="D70" s="95">
        <f t="shared" si="7"/>
        <v>29045.550068191355</v>
      </c>
      <c r="E70" s="381">
        <f t="shared" si="8"/>
        <v>34770791.352323145</v>
      </c>
      <c r="F70" s="95">
        <f t="shared" si="6"/>
        <v>112914.27957467423</v>
      </c>
      <c r="G70" s="102">
        <f t="shared" si="2"/>
        <v>1354971.3548960909</v>
      </c>
    </row>
    <row r="71" spans="2:7">
      <c r="B71" s="100">
        <v>65</v>
      </c>
      <c r="C71" s="95">
        <f t="shared" si="0"/>
        <v>83938.620114404956</v>
      </c>
      <c r="D71" s="95">
        <f t="shared" si="7"/>
        <v>28975.659460269282</v>
      </c>
      <c r="E71" s="381">
        <f t="shared" si="8"/>
        <v>34686852.732208736</v>
      </c>
      <c r="F71" s="95">
        <f t="shared" si="6"/>
        <v>112914.27957467423</v>
      </c>
      <c r="G71" s="102">
        <f t="shared" si="2"/>
        <v>1354971.3548960909</v>
      </c>
    </row>
    <row r="72" spans="2:7">
      <c r="B72" s="100">
        <v>66</v>
      </c>
      <c r="C72" s="95">
        <f t="shared" ref="C72:C135" si="9">PPMT(C$3/12,B72,D$3*12,B$3*-1,0,0)</f>
        <v>84008.5689645003</v>
      </c>
      <c r="D72" s="95">
        <f t="shared" si="7"/>
        <v>28905.710610173948</v>
      </c>
      <c r="E72" s="381">
        <f t="shared" si="8"/>
        <v>34602844.163244233</v>
      </c>
      <c r="F72" s="95">
        <f t="shared" si="6"/>
        <v>112914.27957467425</v>
      </c>
      <c r="G72" s="102">
        <f t="shared" ref="G72:G135" si="10">F72*12</f>
        <v>1354971.3548960909</v>
      </c>
    </row>
    <row r="73" spans="2:7">
      <c r="B73" s="100">
        <v>67</v>
      </c>
      <c r="C73" s="95">
        <f t="shared" si="9"/>
        <v>84078.576105304062</v>
      </c>
      <c r="D73" s="95">
        <f t="shared" si="7"/>
        <v>28835.703469370197</v>
      </c>
      <c r="E73" s="381">
        <f t="shared" si="8"/>
        <v>34518765.587138928</v>
      </c>
      <c r="F73" s="95">
        <f t="shared" si="6"/>
        <v>112914.27957467426</v>
      </c>
      <c r="G73" s="102">
        <f t="shared" si="10"/>
        <v>1354971.3548960912</v>
      </c>
    </row>
    <row r="74" spans="2:7">
      <c r="B74" s="100">
        <v>68</v>
      </c>
      <c r="C74" s="95">
        <f t="shared" si="9"/>
        <v>84148.641585391801</v>
      </c>
      <c r="D74" s="95">
        <f t="shared" si="7"/>
        <v>28765.637989282448</v>
      </c>
      <c r="E74" s="381">
        <f t="shared" si="8"/>
        <v>34434616.945553534</v>
      </c>
      <c r="F74" s="95">
        <f t="shared" si="6"/>
        <v>112914.27957467425</v>
      </c>
      <c r="G74" s="102">
        <f t="shared" si="10"/>
        <v>1354971.3548960909</v>
      </c>
    </row>
    <row r="75" spans="2:7">
      <c r="B75" s="100">
        <v>69</v>
      </c>
      <c r="C75" s="95">
        <f t="shared" si="9"/>
        <v>84218.76545337963</v>
      </c>
      <c r="D75" s="95">
        <f t="shared" si="7"/>
        <v>28695.514121294615</v>
      </c>
      <c r="E75" s="381">
        <f t="shared" si="8"/>
        <v>34350398.18010015</v>
      </c>
      <c r="F75" s="95">
        <f t="shared" si="6"/>
        <v>112914.27957467425</v>
      </c>
      <c r="G75" s="102">
        <f t="shared" si="10"/>
        <v>1354971.3548960909</v>
      </c>
    </row>
    <row r="76" spans="2:7">
      <c r="B76" s="100">
        <v>70</v>
      </c>
      <c r="C76" s="95">
        <f t="shared" si="9"/>
        <v>84288.947757924121</v>
      </c>
      <c r="D76" s="95">
        <f t="shared" si="7"/>
        <v>28625.331816750138</v>
      </c>
      <c r="E76" s="381">
        <f t="shared" si="8"/>
        <v>34266109.232342228</v>
      </c>
      <c r="F76" s="95">
        <f t="shared" si="6"/>
        <v>112914.27957467426</v>
      </c>
      <c r="G76" s="102">
        <f t="shared" si="10"/>
        <v>1354971.3548960912</v>
      </c>
    </row>
    <row r="77" spans="2:7">
      <c r="B77" s="100">
        <v>71</v>
      </c>
      <c r="C77" s="95">
        <f t="shared" si="9"/>
        <v>84359.188547722399</v>
      </c>
      <c r="D77" s="95">
        <f t="shared" si="7"/>
        <v>28555.091026951864</v>
      </c>
      <c r="E77" s="381">
        <f t="shared" si="8"/>
        <v>34181750.043794505</v>
      </c>
      <c r="F77" s="95">
        <f t="shared" si="6"/>
        <v>112914.27957467426</v>
      </c>
      <c r="G77" s="102">
        <f t="shared" si="10"/>
        <v>1354971.3548960912</v>
      </c>
    </row>
    <row r="78" spans="2:7">
      <c r="B78" s="100">
        <v>72</v>
      </c>
      <c r="C78" s="95">
        <f t="shared" si="9"/>
        <v>84429.487871512159</v>
      </c>
      <c r="D78" s="95">
        <f t="shared" si="7"/>
        <v>28484.791703162096</v>
      </c>
      <c r="E78" s="381">
        <f t="shared" si="8"/>
        <v>34097320.555922993</v>
      </c>
      <c r="F78" s="95">
        <f t="shared" si="6"/>
        <v>112914.27957467426</v>
      </c>
      <c r="G78" s="102">
        <f t="shared" si="10"/>
        <v>1354971.3548960912</v>
      </c>
    </row>
    <row r="79" spans="2:7">
      <c r="B79" s="100">
        <v>73</v>
      </c>
      <c r="C79" s="95">
        <f t="shared" si="9"/>
        <v>84499.845778071744</v>
      </c>
      <c r="D79" s="95">
        <f t="shared" si="7"/>
        <v>28414.433796602509</v>
      </c>
      <c r="E79" s="381">
        <f t="shared" si="8"/>
        <v>34012820.710144922</v>
      </c>
      <c r="F79" s="95">
        <f t="shared" si="6"/>
        <v>112914.27957467425</v>
      </c>
      <c r="G79" s="102">
        <f t="shared" si="10"/>
        <v>1354971.3548960909</v>
      </c>
    </row>
    <row r="80" spans="2:7">
      <c r="B80" s="100">
        <v>74</v>
      </c>
      <c r="C80" s="95">
        <f t="shared" si="9"/>
        <v>84570.262316220134</v>
      </c>
      <c r="D80" s="95">
        <f t="shared" si="7"/>
        <v>28344.017258454111</v>
      </c>
      <c r="E80" s="381">
        <f t="shared" si="8"/>
        <v>33928250.447828703</v>
      </c>
      <c r="F80" s="95">
        <f t="shared" si="6"/>
        <v>112914.27957467425</v>
      </c>
      <c r="G80" s="102">
        <f t="shared" si="10"/>
        <v>1354971.3548960909</v>
      </c>
    </row>
    <row r="81" spans="2:7">
      <c r="B81" s="100">
        <v>75</v>
      </c>
      <c r="C81" s="95">
        <f t="shared" si="9"/>
        <v>84640.737534816988</v>
      </c>
      <c r="D81" s="95">
        <f t="shared" si="7"/>
        <v>28273.542039857268</v>
      </c>
      <c r="E81" s="381">
        <f t="shared" si="8"/>
        <v>33843609.710293889</v>
      </c>
      <c r="F81" s="95">
        <f t="shared" si="6"/>
        <v>112914.27957467426</v>
      </c>
      <c r="G81" s="102">
        <f t="shared" si="10"/>
        <v>1354971.3548960912</v>
      </c>
    </row>
    <row r="82" spans="2:7">
      <c r="B82" s="100">
        <v>76</v>
      </c>
      <c r="C82" s="95">
        <f t="shared" si="9"/>
        <v>84711.271482762662</v>
      </c>
      <c r="D82" s="95">
        <f t="shared" si="7"/>
        <v>28203.008091911575</v>
      </c>
      <c r="E82" s="381">
        <f t="shared" si="8"/>
        <v>33758898.438811123</v>
      </c>
      <c r="F82" s="95">
        <f t="shared" si="6"/>
        <v>112914.27957467423</v>
      </c>
      <c r="G82" s="102">
        <f t="shared" si="10"/>
        <v>1354971.3548960909</v>
      </c>
    </row>
    <row r="83" spans="2:7">
      <c r="B83" s="100">
        <v>77</v>
      </c>
      <c r="C83" s="95">
        <f t="shared" si="9"/>
        <v>84781.864208998304</v>
      </c>
      <c r="D83" s="95">
        <f t="shared" si="7"/>
        <v>28132.415365675952</v>
      </c>
      <c r="E83" s="381">
        <f t="shared" si="8"/>
        <v>33674116.574602127</v>
      </c>
      <c r="F83" s="95">
        <f t="shared" si="6"/>
        <v>112914.27957467426</v>
      </c>
      <c r="G83" s="102">
        <f t="shared" si="10"/>
        <v>1354971.3548960912</v>
      </c>
    </row>
    <row r="84" spans="2:7">
      <c r="B84" s="100">
        <v>78</v>
      </c>
      <c r="C84" s="95">
        <f t="shared" si="9"/>
        <v>84852.515762505805</v>
      </c>
      <c r="D84" s="95">
        <f t="shared" si="7"/>
        <v>28061.763812168439</v>
      </c>
      <c r="E84" s="381">
        <f t="shared" si="8"/>
        <v>33589264.058839619</v>
      </c>
      <c r="F84" s="95">
        <f t="shared" si="6"/>
        <v>112914.27957467425</v>
      </c>
      <c r="G84" s="102">
        <f t="shared" si="10"/>
        <v>1354971.3548960909</v>
      </c>
    </row>
    <row r="85" spans="2:7">
      <c r="B85" s="100">
        <v>79</v>
      </c>
      <c r="C85" s="95">
        <f t="shared" si="9"/>
        <v>84923.226192307906</v>
      </c>
      <c r="D85" s="95">
        <f t="shared" si="7"/>
        <v>27991.053382366357</v>
      </c>
      <c r="E85" s="381">
        <f t="shared" si="8"/>
        <v>33504340.832647312</v>
      </c>
      <c r="F85" s="95">
        <f t="shared" si="6"/>
        <v>112914.27957467426</v>
      </c>
      <c r="G85" s="102">
        <f t="shared" si="10"/>
        <v>1354971.3548960912</v>
      </c>
    </row>
    <row r="86" spans="2:7">
      <c r="B86" s="100">
        <v>80</v>
      </c>
      <c r="C86" s="95">
        <f t="shared" si="9"/>
        <v>84993.995547468148</v>
      </c>
      <c r="D86" s="95">
        <f t="shared" si="7"/>
        <v>27920.2840272061</v>
      </c>
      <c r="E86" s="381">
        <f t="shared" si="8"/>
        <v>33419346.837099843</v>
      </c>
      <c r="F86" s="95">
        <f t="shared" si="6"/>
        <v>112914.27957467425</v>
      </c>
      <c r="G86" s="102">
        <f t="shared" si="10"/>
        <v>1354971.3548960909</v>
      </c>
    </row>
    <row r="87" spans="2:7">
      <c r="B87" s="100">
        <v>81</v>
      </c>
      <c r="C87" s="95">
        <f t="shared" si="9"/>
        <v>85064.823877091039</v>
      </c>
      <c r="D87" s="95">
        <f t="shared" si="7"/>
        <v>27849.45569758322</v>
      </c>
      <c r="E87" s="381">
        <f t="shared" si="8"/>
        <v>33334282.01322275</v>
      </c>
      <c r="F87" s="95">
        <f t="shared" si="6"/>
        <v>112914.27957467426</v>
      </c>
      <c r="G87" s="102">
        <f t="shared" si="10"/>
        <v>1354971.3548960912</v>
      </c>
    </row>
    <row r="88" spans="2:7">
      <c r="B88" s="100">
        <v>82</v>
      </c>
      <c r="C88" s="95">
        <f t="shared" si="9"/>
        <v>85135.711230321947</v>
      </c>
      <c r="D88" s="95">
        <f t="shared" si="7"/>
        <v>27778.568344352305</v>
      </c>
      <c r="E88" s="381">
        <f t="shared" si="8"/>
        <v>33249146.301992428</v>
      </c>
      <c r="F88" s="95">
        <f t="shared" si="6"/>
        <v>112914.27957467425</v>
      </c>
      <c r="G88" s="102">
        <f t="shared" si="10"/>
        <v>1354971.3548960909</v>
      </c>
    </row>
    <row r="89" spans="2:7">
      <c r="B89" s="100">
        <v>83</v>
      </c>
      <c r="C89" s="95">
        <f t="shared" si="9"/>
        <v>85206.657656347204</v>
      </c>
      <c r="D89" s="95">
        <f t="shared" si="7"/>
        <v>27707.621918327037</v>
      </c>
      <c r="E89" s="381">
        <f t="shared" si="8"/>
        <v>33163939.644336082</v>
      </c>
      <c r="F89" s="95">
        <f t="shared" si="6"/>
        <v>112914.27957467423</v>
      </c>
      <c r="G89" s="102">
        <f t="shared" si="10"/>
        <v>1354971.3548960909</v>
      </c>
    </row>
    <row r="90" spans="2:7">
      <c r="B90" s="100">
        <v>84</v>
      </c>
      <c r="C90" s="95">
        <f t="shared" si="9"/>
        <v>85277.663204394179</v>
      </c>
      <c r="D90" s="95">
        <f t="shared" si="7"/>
        <v>27636.616370280073</v>
      </c>
      <c r="E90" s="381">
        <f t="shared" si="8"/>
        <v>33078661.981131688</v>
      </c>
      <c r="F90" s="95">
        <f t="shared" si="6"/>
        <v>112914.27957467425</v>
      </c>
      <c r="G90" s="102">
        <f t="shared" si="10"/>
        <v>1354971.3548960909</v>
      </c>
    </row>
    <row r="91" spans="2:7">
      <c r="B91" s="100">
        <v>85</v>
      </c>
      <c r="C91" s="95">
        <f t="shared" si="9"/>
        <v>85348.72792373116</v>
      </c>
      <c r="D91" s="95">
        <f t="shared" si="7"/>
        <v>27565.551650943078</v>
      </c>
      <c r="E91" s="381">
        <f t="shared" si="8"/>
        <v>32993313.253207956</v>
      </c>
      <c r="F91" s="95">
        <f t="shared" si="6"/>
        <v>112914.27957467423</v>
      </c>
      <c r="G91" s="102">
        <f t="shared" si="10"/>
        <v>1354971.3548960909</v>
      </c>
    </row>
    <row r="92" spans="2:7">
      <c r="B92" s="100">
        <v>86</v>
      </c>
      <c r="C92" s="95">
        <f t="shared" si="9"/>
        <v>85419.851863667616</v>
      </c>
      <c r="D92" s="95">
        <f t="shared" si="7"/>
        <v>27494.42771100664</v>
      </c>
      <c r="E92" s="381">
        <f t="shared" si="8"/>
        <v>32907893.401344288</v>
      </c>
      <c r="F92" s="95">
        <f t="shared" si="6"/>
        <v>112914.27957467426</v>
      </c>
      <c r="G92" s="102">
        <f t="shared" si="10"/>
        <v>1354971.3548960912</v>
      </c>
    </row>
    <row r="93" spans="2:7">
      <c r="B93" s="100">
        <v>87</v>
      </c>
      <c r="C93" s="95">
        <f t="shared" si="9"/>
        <v>85491.035073553998</v>
      </c>
      <c r="D93" s="95">
        <f t="shared" si="7"/>
        <v>27423.244501120247</v>
      </c>
      <c r="E93" s="381">
        <f t="shared" si="8"/>
        <v>32822402.366270736</v>
      </c>
      <c r="F93" s="95">
        <f t="shared" si="6"/>
        <v>112914.27957467425</v>
      </c>
      <c r="G93" s="102">
        <f t="shared" si="10"/>
        <v>1354971.3548960909</v>
      </c>
    </row>
    <row r="94" spans="2:7">
      <c r="B94" s="100">
        <v>88</v>
      </c>
      <c r="C94" s="95">
        <f t="shared" si="9"/>
        <v>85562.277602781964</v>
      </c>
      <c r="D94" s="95">
        <f t="shared" si="7"/>
        <v>27352.001971892289</v>
      </c>
      <c r="E94" s="381">
        <f t="shared" si="8"/>
        <v>32736840.088667955</v>
      </c>
      <c r="F94" s="95">
        <f t="shared" si="6"/>
        <v>112914.27957467425</v>
      </c>
      <c r="G94" s="102">
        <f t="shared" si="10"/>
        <v>1354971.3548960909</v>
      </c>
    </row>
    <row r="95" spans="2:7">
      <c r="B95" s="100">
        <v>89</v>
      </c>
      <c r="C95" s="95">
        <f t="shared" si="9"/>
        <v>85633.579500784283</v>
      </c>
      <c r="D95" s="95">
        <f t="shared" si="7"/>
        <v>27280.70007388997</v>
      </c>
      <c r="E95" s="381">
        <f t="shared" si="8"/>
        <v>32651206.509167172</v>
      </c>
      <c r="F95" s="95">
        <f t="shared" si="6"/>
        <v>112914.27957467425</v>
      </c>
      <c r="G95" s="102">
        <f t="shared" si="10"/>
        <v>1354971.3548960909</v>
      </c>
    </row>
    <row r="96" spans="2:7">
      <c r="B96" s="100">
        <v>90</v>
      </c>
      <c r="C96" s="95">
        <f t="shared" si="9"/>
        <v>85704.940817034934</v>
      </c>
      <c r="D96" s="95">
        <f t="shared" si="7"/>
        <v>27209.338757639314</v>
      </c>
      <c r="E96" s="381">
        <f t="shared" si="8"/>
        <v>32565501.568350136</v>
      </c>
      <c r="F96" s="95">
        <f t="shared" si="6"/>
        <v>112914.27957467425</v>
      </c>
      <c r="G96" s="102">
        <f t="shared" si="10"/>
        <v>1354971.3548960909</v>
      </c>
    </row>
    <row r="97" spans="2:7">
      <c r="B97" s="100">
        <v>91</v>
      </c>
      <c r="C97" s="95">
        <f t="shared" si="9"/>
        <v>85776.361601049139</v>
      </c>
      <c r="D97" s="95">
        <f t="shared" si="7"/>
        <v>27137.917973625117</v>
      </c>
      <c r="E97" s="381">
        <f t="shared" si="8"/>
        <v>32479725.206749085</v>
      </c>
      <c r="F97" s="95">
        <f t="shared" si="6"/>
        <v>112914.27957467426</v>
      </c>
      <c r="G97" s="102">
        <f t="shared" si="10"/>
        <v>1354971.3548960912</v>
      </c>
    </row>
    <row r="98" spans="2:7">
      <c r="B98" s="100">
        <v>92</v>
      </c>
      <c r="C98" s="95">
        <f t="shared" si="9"/>
        <v>85847.841902383341</v>
      </c>
      <c r="D98" s="95">
        <f t="shared" si="7"/>
        <v>27066.437672290915</v>
      </c>
      <c r="E98" s="381">
        <f t="shared" si="8"/>
        <v>32393877.364846703</v>
      </c>
      <c r="F98" s="95">
        <f t="shared" si="6"/>
        <v>112914.27957467426</v>
      </c>
      <c r="G98" s="102">
        <f t="shared" si="10"/>
        <v>1354971.3548960912</v>
      </c>
    </row>
    <row r="99" spans="2:7">
      <c r="B99" s="100">
        <v>93</v>
      </c>
      <c r="C99" s="95">
        <f t="shared" si="9"/>
        <v>85919.381770635315</v>
      </c>
      <c r="D99" s="95">
        <f t="shared" si="7"/>
        <v>26994.897804038923</v>
      </c>
      <c r="E99" s="381">
        <f t="shared" si="8"/>
        <v>32307957.983076066</v>
      </c>
      <c r="F99" s="95">
        <f t="shared" si="6"/>
        <v>112914.27957467423</v>
      </c>
      <c r="G99" s="102">
        <f t="shared" si="10"/>
        <v>1354971.3548960909</v>
      </c>
    </row>
    <row r="100" spans="2:7">
      <c r="B100" s="100">
        <v>94</v>
      </c>
      <c r="C100" s="95">
        <f t="shared" si="9"/>
        <v>85990.981255444189</v>
      </c>
      <c r="D100" s="95">
        <f t="shared" si="7"/>
        <v>26923.29831923006</v>
      </c>
      <c r="E100" s="381">
        <f t="shared" si="8"/>
        <v>32221967.00182062</v>
      </c>
      <c r="F100" s="95">
        <f t="shared" si="6"/>
        <v>112914.27957467425</v>
      </c>
      <c r="G100" s="102">
        <f t="shared" si="10"/>
        <v>1354971.3548960909</v>
      </c>
    </row>
    <row r="101" spans="2:7">
      <c r="B101" s="100">
        <v>95</v>
      </c>
      <c r="C101" s="95">
        <f t="shared" si="9"/>
        <v>86062.640406490376</v>
      </c>
      <c r="D101" s="95">
        <f t="shared" si="7"/>
        <v>26851.639168183861</v>
      </c>
      <c r="E101" s="381">
        <f t="shared" si="8"/>
        <v>32135904.361414131</v>
      </c>
      <c r="F101" s="95">
        <f t="shared" si="6"/>
        <v>112914.27957467423</v>
      </c>
      <c r="G101" s="102">
        <f t="shared" si="10"/>
        <v>1354971.3548960909</v>
      </c>
    </row>
    <row r="102" spans="2:7">
      <c r="B102" s="100">
        <v>96</v>
      </c>
      <c r="C102" s="95">
        <f t="shared" si="9"/>
        <v>86134.359273495793</v>
      </c>
      <c r="D102" s="95">
        <f t="shared" si="7"/>
        <v>26779.920301178456</v>
      </c>
      <c r="E102" s="381">
        <f t="shared" si="8"/>
        <v>32049770.002140634</v>
      </c>
      <c r="F102" s="95">
        <f t="shared" si="6"/>
        <v>112914.27957467425</v>
      </c>
      <c r="G102" s="102">
        <f t="shared" si="10"/>
        <v>1354971.3548960909</v>
      </c>
    </row>
    <row r="103" spans="2:7">
      <c r="B103" s="100">
        <v>97</v>
      </c>
      <c r="C103" s="95">
        <f t="shared" si="9"/>
        <v>86206.137906223696</v>
      </c>
      <c r="D103" s="95">
        <f t="shared" si="7"/>
        <v>26708.141668450542</v>
      </c>
      <c r="E103" s="381">
        <f t="shared" si="8"/>
        <v>31963563.86423441</v>
      </c>
      <c r="F103" s="95">
        <f t="shared" si="6"/>
        <v>112914.27957467423</v>
      </c>
      <c r="G103" s="102">
        <f t="shared" si="10"/>
        <v>1354971.3548960909</v>
      </c>
    </row>
    <row r="104" spans="2:7">
      <c r="B104" s="100">
        <v>98</v>
      </c>
      <c r="C104" s="95">
        <f t="shared" si="9"/>
        <v>86277.976354478902</v>
      </c>
      <c r="D104" s="95">
        <f t="shared" si="7"/>
        <v>26636.303220195357</v>
      </c>
      <c r="E104" s="381">
        <f t="shared" si="8"/>
        <v>31877285.88787993</v>
      </c>
      <c r="F104" s="95">
        <f t="shared" si="6"/>
        <v>112914.27957467426</v>
      </c>
      <c r="G104" s="102">
        <f t="shared" si="10"/>
        <v>1354971.3548960912</v>
      </c>
    </row>
    <row r="105" spans="2:7">
      <c r="B105" s="100">
        <v>99</v>
      </c>
      <c r="C105" s="95">
        <f t="shared" si="9"/>
        <v>86349.87466810763</v>
      </c>
      <c r="D105" s="95">
        <f t="shared" si="7"/>
        <v>26564.404906566619</v>
      </c>
      <c r="E105" s="381">
        <f t="shared" si="8"/>
        <v>31790936.013211824</v>
      </c>
      <c r="F105" s="95">
        <f t="shared" si="6"/>
        <v>112914.27957467425</v>
      </c>
      <c r="G105" s="102">
        <f t="shared" si="10"/>
        <v>1354971.3548960909</v>
      </c>
    </row>
    <row r="106" spans="2:7">
      <c r="B106" s="100">
        <v>100</v>
      </c>
      <c r="C106" s="95">
        <f t="shared" si="9"/>
        <v>86421.83289699773</v>
      </c>
      <c r="D106" s="95">
        <f t="shared" si="7"/>
        <v>26492.446677676529</v>
      </c>
      <c r="E106" s="381">
        <f t="shared" si="8"/>
        <v>31704514.180314828</v>
      </c>
      <c r="F106" s="95">
        <f t="shared" ref="F106:F169" si="11">SUM(C106:D106)</f>
        <v>112914.27957467426</v>
      </c>
      <c r="G106" s="102">
        <f t="shared" si="10"/>
        <v>1354971.3548960912</v>
      </c>
    </row>
    <row r="107" spans="2:7">
      <c r="B107" s="100">
        <v>101</v>
      </c>
      <c r="C107" s="95">
        <f t="shared" si="9"/>
        <v>86493.85109107857</v>
      </c>
      <c r="D107" s="95">
        <f t="shared" ref="D107:D170" si="12">IPMT(C$3/12,B107,D$3*12,B$3*-1,0)</f>
        <v>26420.428483595697</v>
      </c>
      <c r="E107" s="381">
        <f t="shared" ref="E107:E170" si="13">E106-C107</f>
        <v>31618020.329223748</v>
      </c>
      <c r="F107" s="95">
        <f t="shared" si="11"/>
        <v>112914.27957467426</v>
      </c>
      <c r="G107" s="102">
        <f t="shared" si="10"/>
        <v>1354971.3548960912</v>
      </c>
    </row>
    <row r="108" spans="2:7">
      <c r="B108" s="100">
        <v>102</v>
      </c>
      <c r="C108" s="95">
        <f t="shared" si="9"/>
        <v>86565.929300321106</v>
      </c>
      <c r="D108" s="95">
        <f t="shared" si="12"/>
        <v>26348.350274353139</v>
      </c>
      <c r="E108" s="381">
        <f t="shared" si="13"/>
        <v>31531454.399923429</v>
      </c>
      <c r="F108" s="95">
        <f t="shared" si="11"/>
        <v>112914.27957467425</v>
      </c>
      <c r="G108" s="102">
        <f t="shared" si="10"/>
        <v>1354971.3548960909</v>
      </c>
    </row>
    <row r="109" spans="2:7">
      <c r="B109" s="100">
        <v>103</v>
      </c>
      <c r="C109" s="95">
        <f t="shared" si="9"/>
        <v>86638.067574738045</v>
      </c>
      <c r="D109" s="95">
        <f t="shared" si="12"/>
        <v>26276.2119999362</v>
      </c>
      <c r="E109" s="381">
        <f t="shared" si="13"/>
        <v>31444816.332348689</v>
      </c>
      <c r="F109" s="95">
        <f t="shared" si="11"/>
        <v>112914.27957467425</v>
      </c>
      <c r="G109" s="102">
        <f t="shared" si="10"/>
        <v>1354971.3548960909</v>
      </c>
    </row>
    <row r="110" spans="2:7">
      <c r="B110" s="100">
        <v>104</v>
      </c>
      <c r="C110" s="95">
        <f t="shared" si="9"/>
        <v>86710.265964383681</v>
      </c>
      <c r="D110" s="95">
        <f t="shared" si="12"/>
        <v>26204.013610290589</v>
      </c>
      <c r="E110" s="381">
        <f t="shared" si="13"/>
        <v>31358106.066384304</v>
      </c>
      <c r="F110" s="95">
        <f t="shared" si="11"/>
        <v>112914.27957467426</v>
      </c>
      <c r="G110" s="102">
        <f t="shared" si="10"/>
        <v>1354971.3548960912</v>
      </c>
    </row>
    <row r="111" spans="2:7">
      <c r="B111" s="100">
        <v>105</v>
      </c>
      <c r="C111" s="95">
        <f t="shared" si="9"/>
        <v>86782.524519353989</v>
      </c>
      <c r="D111" s="95">
        <f t="shared" si="12"/>
        <v>26131.755055320264</v>
      </c>
      <c r="E111" s="381">
        <f t="shared" si="13"/>
        <v>31271323.54186495</v>
      </c>
      <c r="F111" s="95">
        <f t="shared" si="11"/>
        <v>112914.27957467425</v>
      </c>
      <c r="G111" s="102">
        <f t="shared" si="10"/>
        <v>1354971.3548960909</v>
      </c>
    </row>
    <row r="112" spans="2:7">
      <c r="B112" s="100">
        <v>106</v>
      </c>
      <c r="C112" s="95">
        <f t="shared" si="9"/>
        <v>86854.843289786775</v>
      </c>
      <c r="D112" s="95">
        <f t="shared" si="12"/>
        <v>26059.43628488747</v>
      </c>
      <c r="E112" s="381">
        <f t="shared" si="13"/>
        <v>31184468.698575165</v>
      </c>
      <c r="F112" s="95">
        <f t="shared" si="11"/>
        <v>112914.27957467425</v>
      </c>
      <c r="G112" s="102">
        <f t="shared" si="10"/>
        <v>1354971.3548960909</v>
      </c>
    </row>
    <row r="113" spans="2:7">
      <c r="B113" s="100">
        <v>107</v>
      </c>
      <c r="C113" s="95">
        <f t="shared" si="9"/>
        <v>86927.222325861614</v>
      </c>
      <c r="D113" s="95">
        <f t="shared" si="12"/>
        <v>25987.057248812645</v>
      </c>
      <c r="E113" s="381">
        <f t="shared" si="13"/>
        <v>31097541.476249304</v>
      </c>
      <c r="F113" s="95">
        <f t="shared" si="11"/>
        <v>112914.27957467426</v>
      </c>
      <c r="G113" s="102">
        <f t="shared" si="10"/>
        <v>1354971.3548960912</v>
      </c>
    </row>
    <row r="114" spans="2:7">
      <c r="B114" s="100">
        <v>108</v>
      </c>
      <c r="C114" s="95">
        <f t="shared" si="9"/>
        <v>86999.661677799813</v>
      </c>
      <c r="D114" s="95">
        <f t="shared" si="12"/>
        <v>25914.617896874432</v>
      </c>
      <c r="E114" s="381">
        <f t="shared" si="13"/>
        <v>31010541.814571504</v>
      </c>
      <c r="F114" s="95">
        <f t="shared" si="11"/>
        <v>112914.27957467425</v>
      </c>
      <c r="G114" s="102">
        <f t="shared" si="10"/>
        <v>1354971.3548960909</v>
      </c>
    </row>
    <row r="115" spans="2:7">
      <c r="B115" s="100">
        <v>109</v>
      </c>
      <c r="C115" s="95">
        <f t="shared" si="9"/>
        <v>87072.161395864649</v>
      </c>
      <c r="D115" s="95">
        <f t="shared" si="12"/>
        <v>25842.118178809596</v>
      </c>
      <c r="E115" s="381">
        <f t="shared" si="13"/>
        <v>30923469.653175637</v>
      </c>
      <c r="F115" s="95">
        <f t="shared" si="11"/>
        <v>112914.27957467425</v>
      </c>
      <c r="G115" s="102">
        <f t="shared" si="10"/>
        <v>1354971.3548960909</v>
      </c>
    </row>
    <row r="116" spans="2:7">
      <c r="B116" s="100">
        <v>110</v>
      </c>
      <c r="C116" s="95">
        <f t="shared" si="9"/>
        <v>87144.721530361203</v>
      </c>
      <c r="D116" s="95">
        <f t="shared" si="12"/>
        <v>25769.558044313042</v>
      </c>
      <c r="E116" s="381">
        <f t="shared" si="13"/>
        <v>30836324.931645274</v>
      </c>
      <c r="F116" s="95">
        <f t="shared" si="11"/>
        <v>112914.27957467425</v>
      </c>
      <c r="G116" s="102">
        <f t="shared" si="10"/>
        <v>1354971.3548960909</v>
      </c>
    </row>
    <row r="117" spans="2:7">
      <c r="B117" s="100">
        <v>111</v>
      </c>
      <c r="C117" s="95">
        <f t="shared" si="9"/>
        <v>87217.342131636513</v>
      </c>
      <c r="D117" s="95">
        <f t="shared" si="12"/>
        <v>25696.937443037739</v>
      </c>
      <c r="E117" s="381">
        <f t="shared" si="13"/>
        <v>30749107.589513637</v>
      </c>
      <c r="F117" s="95">
        <f t="shared" si="11"/>
        <v>112914.27957467425</v>
      </c>
      <c r="G117" s="102">
        <f t="shared" si="10"/>
        <v>1354971.3548960909</v>
      </c>
    </row>
    <row r="118" spans="2:7">
      <c r="B118" s="100">
        <v>112</v>
      </c>
      <c r="C118" s="95">
        <f t="shared" si="9"/>
        <v>87290.023250079539</v>
      </c>
      <c r="D118" s="95">
        <f t="shared" si="12"/>
        <v>25624.256324594713</v>
      </c>
      <c r="E118" s="381">
        <f t="shared" si="13"/>
        <v>30661817.566263556</v>
      </c>
      <c r="F118" s="95">
        <f t="shared" si="11"/>
        <v>112914.27957467425</v>
      </c>
      <c r="G118" s="102">
        <f t="shared" si="10"/>
        <v>1354971.3548960909</v>
      </c>
    </row>
    <row r="119" spans="2:7">
      <c r="B119" s="100">
        <v>113</v>
      </c>
      <c r="C119" s="95">
        <f t="shared" si="9"/>
        <v>87362.764936121283</v>
      </c>
      <c r="D119" s="95">
        <f t="shared" si="12"/>
        <v>25551.514638552977</v>
      </c>
      <c r="E119" s="381">
        <f t="shared" si="13"/>
        <v>30574454.801327433</v>
      </c>
      <c r="F119" s="95">
        <f t="shared" si="11"/>
        <v>112914.27957467426</v>
      </c>
      <c r="G119" s="102">
        <f t="shared" si="10"/>
        <v>1354971.3548960912</v>
      </c>
    </row>
    <row r="120" spans="2:7">
      <c r="B120" s="100">
        <v>114</v>
      </c>
      <c r="C120" s="95">
        <f t="shared" si="9"/>
        <v>87435.567240234712</v>
      </c>
      <c r="D120" s="95">
        <f t="shared" si="12"/>
        <v>25478.71233443954</v>
      </c>
      <c r="E120" s="381">
        <f t="shared" si="13"/>
        <v>30487019.234087199</v>
      </c>
      <c r="F120" s="95">
        <f t="shared" si="11"/>
        <v>112914.27957467425</v>
      </c>
      <c r="G120" s="102">
        <f t="shared" si="10"/>
        <v>1354971.3548960909</v>
      </c>
    </row>
    <row r="121" spans="2:7">
      <c r="B121" s="100">
        <v>115</v>
      </c>
      <c r="C121" s="95">
        <f t="shared" si="9"/>
        <v>87508.430212934909</v>
      </c>
      <c r="D121" s="95">
        <f t="shared" si="12"/>
        <v>25405.849361739347</v>
      </c>
      <c r="E121" s="381">
        <f t="shared" si="13"/>
        <v>30399510.803874265</v>
      </c>
      <c r="F121" s="95">
        <f t="shared" si="11"/>
        <v>112914.27957467426</v>
      </c>
      <c r="G121" s="102">
        <f t="shared" si="10"/>
        <v>1354971.3548960912</v>
      </c>
    </row>
    <row r="122" spans="2:7">
      <c r="B122" s="100">
        <v>116</v>
      </c>
      <c r="C122" s="95">
        <f t="shared" si="9"/>
        <v>87581.353904779025</v>
      </c>
      <c r="D122" s="95">
        <f t="shared" si="12"/>
        <v>25332.925669895238</v>
      </c>
      <c r="E122" s="381">
        <f t="shared" si="13"/>
        <v>30311929.449969485</v>
      </c>
      <c r="F122" s="95">
        <f t="shared" si="11"/>
        <v>112914.27957467426</v>
      </c>
      <c r="G122" s="102">
        <f t="shared" si="10"/>
        <v>1354971.3548960912</v>
      </c>
    </row>
    <row r="123" spans="2:7">
      <c r="B123" s="100">
        <v>117</v>
      </c>
      <c r="C123" s="95">
        <f t="shared" si="9"/>
        <v>87654.338366366326</v>
      </c>
      <c r="D123" s="95">
        <f t="shared" si="12"/>
        <v>25259.941208307915</v>
      </c>
      <c r="E123" s="381">
        <f t="shared" si="13"/>
        <v>30224275.111603118</v>
      </c>
      <c r="F123" s="95">
        <f t="shared" si="11"/>
        <v>112914.27957467423</v>
      </c>
      <c r="G123" s="102">
        <f t="shared" si="10"/>
        <v>1354971.3548960909</v>
      </c>
    </row>
    <row r="124" spans="2:7">
      <c r="B124" s="100">
        <v>118</v>
      </c>
      <c r="C124" s="95">
        <f t="shared" si="9"/>
        <v>87727.383648338306</v>
      </c>
      <c r="D124" s="95">
        <f t="shared" si="12"/>
        <v>25186.895926335947</v>
      </c>
      <c r="E124" s="381">
        <f t="shared" si="13"/>
        <v>30136547.727954779</v>
      </c>
      <c r="F124" s="95">
        <f t="shared" si="11"/>
        <v>112914.27957467425</v>
      </c>
      <c r="G124" s="102">
        <f t="shared" si="10"/>
        <v>1354971.3548960909</v>
      </c>
    </row>
    <row r="125" spans="2:7">
      <c r="B125" s="100">
        <v>119</v>
      </c>
      <c r="C125" s="95">
        <f t="shared" si="9"/>
        <v>87800.489801378586</v>
      </c>
      <c r="D125" s="95">
        <f t="shared" si="12"/>
        <v>25113.789773295674</v>
      </c>
      <c r="E125" s="381">
        <f t="shared" si="13"/>
        <v>30048747.238153402</v>
      </c>
      <c r="F125" s="95">
        <f t="shared" si="11"/>
        <v>112914.27957467426</v>
      </c>
      <c r="G125" s="102">
        <f t="shared" si="10"/>
        <v>1354971.3548960912</v>
      </c>
    </row>
    <row r="126" spans="2:7">
      <c r="B126" s="100">
        <v>120</v>
      </c>
      <c r="C126" s="95">
        <f t="shared" si="9"/>
        <v>87873.656876213077</v>
      </c>
      <c r="D126" s="95">
        <f t="shared" si="12"/>
        <v>25040.622698461186</v>
      </c>
      <c r="E126" s="381">
        <f t="shared" si="13"/>
        <v>29960873.581277188</v>
      </c>
      <c r="F126" s="95">
        <f t="shared" si="11"/>
        <v>112914.27957467426</v>
      </c>
      <c r="G126" s="102">
        <f t="shared" si="10"/>
        <v>1354971.3548960912</v>
      </c>
    </row>
    <row r="127" spans="2:7">
      <c r="B127" s="100">
        <v>121</v>
      </c>
      <c r="C127" s="95">
        <f t="shared" si="9"/>
        <v>87946.884923609905</v>
      </c>
      <c r="D127" s="95">
        <f t="shared" si="12"/>
        <v>24967.394651064336</v>
      </c>
      <c r="E127" s="381">
        <f t="shared" si="13"/>
        <v>29872926.696353577</v>
      </c>
      <c r="F127" s="95">
        <f t="shared" si="11"/>
        <v>112914.27957467423</v>
      </c>
      <c r="G127" s="102">
        <f t="shared" si="10"/>
        <v>1354971.3548960909</v>
      </c>
    </row>
    <row r="128" spans="2:7">
      <c r="B128" s="100">
        <v>122</v>
      </c>
      <c r="C128" s="95">
        <f t="shared" si="9"/>
        <v>88020.173994379584</v>
      </c>
      <c r="D128" s="95">
        <f t="shared" si="12"/>
        <v>24894.105580294665</v>
      </c>
      <c r="E128" s="381">
        <f t="shared" si="13"/>
        <v>29784906.522359196</v>
      </c>
      <c r="F128" s="95">
        <f t="shared" si="11"/>
        <v>112914.27957467425</v>
      </c>
      <c r="G128" s="102">
        <f t="shared" si="10"/>
        <v>1354971.3548960909</v>
      </c>
    </row>
    <row r="129" spans="2:7">
      <c r="B129" s="100">
        <v>123</v>
      </c>
      <c r="C129" s="95">
        <f t="shared" si="9"/>
        <v>88093.524139374917</v>
      </c>
      <c r="D129" s="95">
        <f t="shared" si="12"/>
        <v>24820.75543529935</v>
      </c>
      <c r="E129" s="381">
        <f t="shared" si="13"/>
        <v>29696812.998219822</v>
      </c>
      <c r="F129" s="95">
        <f t="shared" si="11"/>
        <v>112914.27957467426</v>
      </c>
      <c r="G129" s="102">
        <f t="shared" si="10"/>
        <v>1354971.3548960912</v>
      </c>
    </row>
    <row r="130" spans="2:7">
      <c r="B130" s="100">
        <v>124</v>
      </c>
      <c r="C130" s="95">
        <f t="shared" si="9"/>
        <v>88166.935409491038</v>
      </c>
      <c r="D130" s="95">
        <f t="shared" si="12"/>
        <v>24747.344165183204</v>
      </c>
      <c r="E130" s="381">
        <f t="shared" si="13"/>
        <v>29608646.062810332</v>
      </c>
      <c r="F130" s="95">
        <f t="shared" si="11"/>
        <v>112914.27957467423</v>
      </c>
      <c r="G130" s="102">
        <f t="shared" si="10"/>
        <v>1354971.3548960909</v>
      </c>
    </row>
    <row r="131" spans="2:7">
      <c r="B131" s="100">
        <v>125</v>
      </c>
      <c r="C131" s="95">
        <f t="shared" si="9"/>
        <v>88240.407855665617</v>
      </c>
      <c r="D131" s="95">
        <f t="shared" si="12"/>
        <v>24673.871719008628</v>
      </c>
      <c r="E131" s="381">
        <f t="shared" si="13"/>
        <v>29520405.654954664</v>
      </c>
      <c r="F131" s="95">
        <f t="shared" si="11"/>
        <v>112914.27957467425</v>
      </c>
      <c r="G131" s="102">
        <f t="shared" si="10"/>
        <v>1354971.3548960909</v>
      </c>
    </row>
    <row r="132" spans="2:7">
      <c r="B132" s="100">
        <v>126</v>
      </c>
      <c r="C132" s="95">
        <f t="shared" si="9"/>
        <v>88313.941528878684</v>
      </c>
      <c r="D132" s="95">
        <f t="shared" si="12"/>
        <v>24600.338045795572</v>
      </c>
      <c r="E132" s="381">
        <f t="shared" si="13"/>
        <v>29432091.713425785</v>
      </c>
      <c r="F132" s="95">
        <f t="shared" si="11"/>
        <v>112914.27957467426</v>
      </c>
      <c r="G132" s="102">
        <f t="shared" si="10"/>
        <v>1354971.3548960912</v>
      </c>
    </row>
    <row r="133" spans="2:7">
      <c r="B133" s="100">
        <v>127</v>
      </c>
      <c r="C133" s="95">
        <f t="shared" si="9"/>
        <v>88387.536480152732</v>
      </c>
      <c r="D133" s="95">
        <f t="shared" si="12"/>
        <v>24526.743094521506</v>
      </c>
      <c r="E133" s="381">
        <f t="shared" si="13"/>
        <v>29343704.176945634</v>
      </c>
      <c r="F133" s="95">
        <f t="shared" si="11"/>
        <v>112914.27957467423</v>
      </c>
      <c r="G133" s="102">
        <f t="shared" si="10"/>
        <v>1354971.3548960909</v>
      </c>
    </row>
    <row r="134" spans="2:7">
      <c r="B134" s="100">
        <v>128</v>
      </c>
      <c r="C134" s="95">
        <f t="shared" si="9"/>
        <v>88461.192760552862</v>
      </c>
      <c r="D134" s="95">
        <f t="shared" si="12"/>
        <v>24453.08681412138</v>
      </c>
      <c r="E134" s="381">
        <f t="shared" si="13"/>
        <v>29255242.984185081</v>
      </c>
      <c r="F134" s="95">
        <f t="shared" si="11"/>
        <v>112914.27957467423</v>
      </c>
      <c r="G134" s="102">
        <f t="shared" si="10"/>
        <v>1354971.3548960909</v>
      </c>
    </row>
    <row r="135" spans="2:7">
      <c r="B135" s="100">
        <v>129</v>
      </c>
      <c r="C135" s="95">
        <f t="shared" si="9"/>
        <v>88534.910421186665</v>
      </c>
      <c r="D135" s="95">
        <f t="shared" si="12"/>
        <v>24379.369153487583</v>
      </c>
      <c r="E135" s="381">
        <f t="shared" si="13"/>
        <v>29166708.073763896</v>
      </c>
      <c r="F135" s="95">
        <f t="shared" si="11"/>
        <v>112914.27957467425</v>
      </c>
      <c r="G135" s="102">
        <f t="shared" si="10"/>
        <v>1354971.3548960909</v>
      </c>
    </row>
    <row r="136" spans="2:7">
      <c r="B136" s="100">
        <v>130</v>
      </c>
      <c r="C136" s="95">
        <f t="shared" ref="C136:C199" si="14">PPMT(C$3/12,B136,D$3*12,B$3*-1,0,0)</f>
        <v>88608.689513204328</v>
      </c>
      <c r="D136" s="95">
        <f t="shared" si="12"/>
        <v>24305.590061469931</v>
      </c>
      <c r="E136" s="381">
        <f t="shared" si="13"/>
        <v>29078099.384250693</v>
      </c>
      <c r="F136" s="95">
        <f t="shared" si="11"/>
        <v>112914.27957467426</v>
      </c>
      <c r="G136" s="102">
        <f t="shared" ref="G136:G199" si="15">F136*12</f>
        <v>1354971.3548960912</v>
      </c>
    </row>
    <row r="137" spans="2:7">
      <c r="B137" s="100">
        <v>131</v>
      </c>
      <c r="C137" s="95">
        <f t="shared" si="14"/>
        <v>88682.530087798659</v>
      </c>
      <c r="D137" s="95">
        <f t="shared" si="12"/>
        <v>24231.749486875593</v>
      </c>
      <c r="E137" s="381">
        <f t="shared" si="13"/>
        <v>28989416.854162894</v>
      </c>
      <c r="F137" s="95">
        <f t="shared" si="11"/>
        <v>112914.27957467425</v>
      </c>
      <c r="G137" s="102">
        <f t="shared" si="15"/>
        <v>1354971.3548960909</v>
      </c>
    </row>
    <row r="138" spans="2:7">
      <c r="B138" s="100">
        <v>132</v>
      </c>
      <c r="C138" s="95">
        <f t="shared" si="14"/>
        <v>88756.432196205147</v>
      </c>
      <c r="D138" s="95">
        <f t="shared" si="12"/>
        <v>24157.847378469094</v>
      </c>
      <c r="E138" s="381">
        <f t="shared" si="13"/>
        <v>28900660.421966691</v>
      </c>
      <c r="F138" s="95">
        <f t="shared" si="11"/>
        <v>112914.27957467423</v>
      </c>
      <c r="G138" s="102">
        <f t="shared" si="15"/>
        <v>1354971.3548960909</v>
      </c>
    </row>
    <row r="139" spans="2:7">
      <c r="B139" s="100">
        <v>133</v>
      </c>
      <c r="C139" s="95">
        <f t="shared" si="14"/>
        <v>88830.395889701991</v>
      </c>
      <c r="D139" s="95">
        <f t="shared" si="12"/>
        <v>24083.883684972257</v>
      </c>
      <c r="E139" s="381">
        <f t="shared" si="13"/>
        <v>28811830.026076987</v>
      </c>
      <c r="F139" s="95">
        <f t="shared" si="11"/>
        <v>112914.27957467425</v>
      </c>
      <c r="G139" s="102">
        <f t="shared" si="15"/>
        <v>1354971.3548960909</v>
      </c>
    </row>
    <row r="140" spans="2:7">
      <c r="B140" s="100">
        <v>134</v>
      </c>
      <c r="C140" s="95">
        <f t="shared" si="14"/>
        <v>88904.421219610085</v>
      </c>
      <c r="D140" s="95">
        <f t="shared" si="12"/>
        <v>24009.858355064174</v>
      </c>
      <c r="E140" s="381">
        <f t="shared" si="13"/>
        <v>28722925.604857378</v>
      </c>
      <c r="F140" s="95">
        <f t="shared" si="11"/>
        <v>112914.27957467426</v>
      </c>
      <c r="G140" s="102">
        <f t="shared" si="15"/>
        <v>1354971.3548960912</v>
      </c>
    </row>
    <row r="141" spans="2:7">
      <c r="B141" s="100">
        <v>135</v>
      </c>
      <c r="C141" s="95">
        <f t="shared" si="14"/>
        <v>88978.508237293077</v>
      </c>
      <c r="D141" s="95">
        <f t="shared" si="12"/>
        <v>23935.771337381164</v>
      </c>
      <c r="E141" s="381">
        <f t="shared" si="13"/>
        <v>28633947.096620083</v>
      </c>
      <c r="F141" s="95">
        <f t="shared" si="11"/>
        <v>112914.27957467423</v>
      </c>
      <c r="G141" s="102">
        <f t="shared" si="15"/>
        <v>1354971.3548960909</v>
      </c>
    </row>
    <row r="142" spans="2:7">
      <c r="B142" s="100">
        <v>136</v>
      </c>
      <c r="C142" s="95">
        <f t="shared" si="14"/>
        <v>89052.656994157485</v>
      </c>
      <c r="D142" s="95">
        <f t="shared" si="12"/>
        <v>23861.622580516756</v>
      </c>
      <c r="E142" s="381">
        <f t="shared" si="13"/>
        <v>28544894.439625926</v>
      </c>
      <c r="F142" s="95">
        <f t="shared" si="11"/>
        <v>112914.27957467423</v>
      </c>
      <c r="G142" s="102">
        <f t="shared" si="15"/>
        <v>1354971.3548960909</v>
      </c>
    </row>
    <row r="143" spans="2:7">
      <c r="B143" s="100">
        <v>137</v>
      </c>
      <c r="C143" s="95">
        <f t="shared" si="14"/>
        <v>89126.867541652624</v>
      </c>
      <c r="D143" s="95">
        <f t="shared" si="12"/>
        <v>23787.412033021621</v>
      </c>
      <c r="E143" s="381">
        <f t="shared" si="13"/>
        <v>28455767.572084274</v>
      </c>
      <c r="F143" s="95">
        <f t="shared" si="11"/>
        <v>112914.27957467425</v>
      </c>
      <c r="G143" s="102">
        <f t="shared" si="15"/>
        <v>1354971.3548960909</v>
      </c>
    </row>
    <row r="144" spans="2:7">
      <c r="B144" s="100">
        <v>138</v>
      </c>
      <c r="C144" s="95">
        <f t="shared" si="14"/>
        <v>89201.139931270678</v>
      </c>
      <c r="D144" s="95">
        <f t="shared" si="12"/>
        <v>23713.139643403578</v>
      </c>
      <c r="E144" s="381">
        <f t="shared" si="13"/>
        <v>28366566.432153005</v>
      </c>
      <c r="F144" s="95">
        <f t="shared" si="11"/>
        <v>112914.27957467426</v>
      </c>
      <c r="G144" s="102">
        <f t="shared" si="15"/>
        <v>1354971.3548960912</v>
      </c>
    </row>
    <row r="145" spans="2:7">
      <c r="B145" s="100">
        <v>139</v>
      </c>
      <c r="C145" s="95">
        <f t="shared" si="14"/>
        <v>89275.474214546732</v>
      </c>
      <c r="D145" s="95">
        <f t="shared" si="12"/>
        <v>23638.805360127521</v>
      </c>
      <c r="E145" s="381">
        <f t="shared" si="13"/>
        <v>28277290.957938459</v>
      </c>
      <c r="F145" s="95">
        <f t="shared" si="11"/>
        <v>112914.27957467425</v>
      </c>
      <c r="G145" s="102">
        <f t="shared" si="15"/>
        <v>1354971.3548960909</v>
      </c>
    </row>
    <row r="146" spans="2:7">
      <c r="B146" s="100">
        <v>140</v>
      </c>
      <c r="C146" s="95">
        <f t="shared" si="14"/>
        <v>89349.870443058855</v>
      </c>
      <c r="D146" s="95">
        <f t="shared" si="12"/>
        <v>23564.409131615397</v>
      </c>
      <c r="E146" s="381">
        <f t="shared" si="13"/>
        <v>28187941.087495402</v>
      </c>
      <c r="F146" s="95">
        <f t="shared" si="11"/>
        <v>112914.27957467425</v>
      </c>
      <c r="G146" s="102">
        <f t="shared" si="15"/>
        <v>1354971.3548960909</v>
      </c>
    </row>
    <row r="147" spans="2:7">
      <c r="B147" s="100">
        <v>141</v>
      </c>
      <c r="C147" s="95">
        <f t="shared" si="14"/>
        <v>89424.328668428076</v>
      </c>
      <c r="D147" s="95">
        <f t="shared" si="12"/>
        <v>23489.95090624618</v>
      </c>
      <c r="E147" s="381">
        <f t="shared" si="13"/>
        <v>28098516.758826975</v>
      </c>
      <c r="F147" s="95">
        <f t="shared" si="11"/>
        <v>112914.27957467426</v>
      </c>
      <c r="G147" s="102">
        <f t="shared" si="15"/>
        <v>1354971.3548960912</v>
      </c>
    </row>
    <row r="148" spans="2:7">
      <c r="B148" s="100">
        <v>142</v>
      </c>
      <c r="C148" s="95">
        <f t="shared" si="14"/>
        <v>89498.848942318422</v>
      </c>
      <c r="D148" s="95">
        <f t="shared" si="12"/>
        <v>23415.430632355823</v>
      </c>
      <c r="E148" s="381">
        <f t="shared" si="13"/>
        <v>28009017.909884658</v>
      </c>
      <c r="F148" s="95">
        <f t="shared" si="11"/>
        <v>112914.27957467425</v>
      </c>
      <c r="G148" s="102">
        <f t="shared" si="15"/>
        <v>1354971.3548960909</v>
      </c>
    </row>
    <row r="149" spans="2:7">
      <c r="B149" s="100">
        <v>143</v>
      </c>
      <c r="C149" s="95">
        <f t="shared" si="14"/>
        <v>89573.431316437025</v>
      </c>
      <c r="D149" s="95">
        <f t="shared" si="12"/>
        <v>23340.848258237227</v>
      </c>
      <c r="E149" s="381">
        <f t="shared" si="13"/>
        <v>27919444.478568222</v>
      </c>
      <c r="F149" s="95">
        <f t="shared" si="11"/>
        <v>112914.27957467425</v>
      </c>
      <c r="G149" s="102">
        <f t="shared" si="15"/>
        <v>1354971.3548960909</v>
      </c>
    </row>
    <row r="150" spans="2:7">
      <c r="B150" s="100">
        <v>144</v>
      </c>
      <c r="C150" s="95">
        <f t="shared" si="14"/>
        <v>89648.075842534061</v>
      </c>
      <c r="D150" s="95">
        <f t="shared" si="12"/>
        <v>23266.203732140191</v>
      </c>
      <c r="E150" s="381">
        <f t="shared" si="13"/>
        <v>27829796.402725689</v>
      </c>
      <c r="F150" s="95">
        <f t="shared" si="11"/>
        <v>112914.27957467425</v>
      </c>
      <c r="G150" s="102">
        <f t="shared" si="15"/>
        <v>1354971.3548960909</v>
      </c>
    </row>
    <row r="151" spans="2:7">
      <c r="B151" s="100">
        <v>145</v>
      </c>
      <c r="C151" s="95">
        <f t="shared" si="14"/>
        <v>89722.782572402837</v>
      </c>
      <c r="D151" s="95">
        <f t="shared" si="12"/>
        <v>23191.497002271415</v>
      </c>
      <c r="E151" s="381">
        <f t="shared" si="13"/>
        <v>27740073.620153286</v>
      </c>
      <c r="F151" s="95">
        <f t="shared" si="11"/>
        <v>112914.27957467425</v>
      </c>
      <c r="G151" s="102">
        <f t="shared" si="15"/>
        <v>1354971.3548960909</v>
      </c>
    </row>
    <row r="152" spans="2:7">
      <c r="B152" s="100">
        <v>146</v>
      </c>
      <c r="C152" s="95">
        <f t="shared" si="14"/>
        <v>89797.551557879837</v>
      </c>
      <c r="D152" s="95">
        <f t="shared" si="12"/>
        <v>23116.728016794412</v>
      </c>
      <c r="E152" s="381">
        <f t="shared" si="13"/>
        <v>27650276.068595406</v>
      </c>
      <c r="F152" s="95">
        <f t="shared" si="11"/>
        <v>112914.27957467425</v>
      </c>
      <c r="G152" s="102">
        <f t="shared" si="15"/>
        <v>1354971.3548960909</v>
      </c>
    </row>
    <row r="153" spans="2:7">
      <c r="B153" s="100">
        <v>147</v>
      </c>
      <c r="C153" s="95">
        <f t="shared" si="14"/>
        <v>89872.382850844748</v>
      </c>
      <c r="D153" s="95">
        <f t="shared" si="12"/>
        <v>23041.896723829512</v>
      </c>
      <c r="E153" s="381">
        <f t="shared" si="13"/>
        <v>27560403.685744561</v>
      </c>
      <c r="F153" s="95">
        <f t="shared" si="11"/>
        <v>112914.27957467426</v>
      </c>
      <c r="G153" s="102">
        <f t="shared" si="15"/>
        <v>1354971.3548960912</v>
      </c>
    </row>
    <row r="154" spans="2:7">
      <c r="B154" s="100">
        <v>148</v>
      </c>
      <c r="C154" s="95">
        <f t="shared" si="14"/>
        <v>89947.276503220448</v>
      </c>
      <c r="D154" s="95">
        <f t="shared" si="12"/>
        <v>22967.003071453804</v>
      </c>
      <c r="E154" s="381">
        <f t="shared" si="13"/>
        <v>27470456.409241341</v>
      </c>
      <c r="F154" s="95">
        <f t="shared" si="11"/>
        <v>112914.27957467425</v>
      </c>
      <c r="G154" s="102">
        <f t="shared" si="15"/>
        <v>1354971.3548960909</v>
      </c>
    </row>
    <row r="155" spans="2:7">
      <c r="B155" s="100">
        <v>149</v>
      </c>
      <c r="C155" s="95">
        <f t="shared" si="14"/>
        <v>90022.232566973122</v>
      </c>
      <c r="D155" s="95">
        <f t="shared" si="12"/>
        <v>22892.047007701127</v>
      </c>
      <c r="E155" s="381">
        <f t="shared" si="13"/>
        <v>27380434.17667437</v>
      </c>
      <c r="F155" s="95">
        <f t="shared" si="11"/>
        <v>112914.27957467425</v>
      </c>
      <c r="G155" s="102">
        <f t="shared" si="15"/>
        <v>1354971.3548960909</v>
      </c>
    </row>
    <row r="156" spans="2:7">
      <c r="B156" s="100">
        <v>150</v>
      </c>
      <c r="C156" s="95">
        <f t="shared" si="14"/>
        <v>90097.25109411226</v>
      </c>
      <c r="D156" s="95">
        <f t="shared" si="12"/>
        <v>22817.028480561981</v>
      </c>
      <c r="E156" s="381">
        <f t="shared" si="13"/>
        <v>27290336.925580256</v>
      </c>
      <c r="F156" s="95">
        <f t="shared" si="11"/>
        <v>112914.27957467423</v>
      </c>
      <c r="G156" s="102">
        <f t="shared" si="15"/>
        <v>1354971.3548960909</v>
      </c>
    </row>
    <row r="157" spans="2:7">
      <c r="B157" s="100">
        <v>151</v>
      </c>
      <c r="C157" s="95">
        <f t="shared" si="14"/>
        <v>90172.332136690704</v>
      </c>
      <c r="D157" s="95">
        <f t="shared" si="12"/>
        <v>22741.947437983556</v>
      </c>
      <c r="E157" s="381">
        <f t="shared" si="13"/>
        <v>27200164.593443565</v>
      </c>
      <c r="F157" s="95">
        <f t="shared" si="11"/>
        <v>112914.27957467426</v>
      </c>
      <c r="G157" s="102">
        <f t="shared" si="15"/>
        <v>1354971.3548960912</v>
      </c>
    </row>
    <row r="158" spans="2:7">
      <c r="B158" s="100">
        <v>152</v>
      </c>
      <c r="C158" s="95">
        <f t="shared" si="14"/>
        <v>90247.475746804615</v>
      </c>
      <c r="D158" s="95">
        <f t="shared" si="12"/>
        <v>22666.803827869644</v>
      </c>
      <c r="E158" s="381">
        <f t="shared" si="13"/>
        <v>27109917.117696762</v>
      </c>
      <c r="F158" s="95">
        <f t="shared" si="11"/>
        <v>112914.27957467426</v>
      </c>
      <c r="G158" s="102">
        <f t="shared" si="15"/>
        <v>1354971.3548960912</v>
      </c>
    </row>
    <row r="159" spans="2:7">
      <c r="B159" s="100">
        <v>153</v>
      </c>
      <c r="C159" s="95">
        <f t="shared" si="14"/>
        <v>90322.681976593609</v>
      </c>
      <c r="D159" s="95">
        <f t="shared" si="12"/>
        <v>22591.597598080643</v>
      </c>
      <c r="E159" s="381">
        <f t="shared" si="13"/>
        <v>27019594.435720168</v>
      </c>
      <c r="F159" s="95">
        <f t="shared" si="11"/>
        <v>112914.27957467425</v>
      </c>
      <c r="G159" s="102">
        <f t="shared" si="15"/>
        <v>1354971.3548960909</v>
      </c>
    </row>
    <row r="160" spans="2:7">
      <c r="B160" s="100">
        <v>154</v>
      </c>
      <c r="C160" s="95">
        <f t="shared" si="14"/>
        <v>90397.950878240765</v>
      </c>
      <c r="D160" s="95">
        <f t="shared" si="12"/>
        <v>22516.32869643348</v>
      </c>
      <c r="E160" s="381">
        <f t="shared" si="13"/>
        <v>26929196.484841928</v>
      </c>
      <c r="F160" s="95">
        <f t="shared" si="11"/>
        <v>112914.27957467425</v>
      </c>
      <c r="G160" s="102">
        <f t="shared" si="15"/>
        <v>1354971.3548960909</v>
      </c>
    </row>
    <row r="161" spans="2:7">
      <c r="B161" s="100">
        <v>155</v>
      </c>
      <c r="C161" s="95">
        <f t="shared" si="14"/>
        <v>90473.28250397263</v>
      </c>
      <c r="D161" s="95">
        <f t="shared" si="12"/>
        <v>22440.997070701615</v>
      </c>
      <c r="E161" s="381">
        <f t="shared" si="13"/>
        <v>26838723.202337954</v>
      </c>
      <c r="F161" s="95">
        <f t="shared" si="11"/>
        <v>112914.27957467425</v>
      </c>
      <c r="G161" s="102">
        <f t="shared" si="15"/>
        <v>1354971.3548960909</v>
      </c>
    </row>
    <row r="162" spans="2:7">
      <c r="B162" s="100">
        <v>156</v>
      </c>
      <c r="C162" s="95">
        <f t="shared" si="14"/>
        <v>90548.676906059278</v>
      </c>
      <c r="D162" s="95">
        <f t="shared" si="12"/>
        <v>22365.602668614971</v>
      </c>
      <c r="E162" s="381">
        <f t="shared" si="13"/>
        <v>26748174.525431894</v>
      </c>
      <c r="F162" s="95">
        <f t="shared" si="11"/>
        <v>112914.27957467425</v>
      </c>
      <c r="G162" s="102">
        <f t="shared" si="15"/>
        <v>1354971.3548960909</v>
      </c>
    </row>
    <row r="163" spans="2:7">
      <c r="B163" s="100">
        <v>157</v>
      </c>
      <c r="C163" s="95">
        <f t="shared" si="14"/>
        <v>90624.134136814333</v>
      </c>
      <c r="D163" s="95">
        <f t="shared" si="12"/>
        <v>22290.145437859923</v>
      </c>
      <c r="E163" s="381">
        <f t="shared" si="13"/>
        <v>26657550.391295079</v>
      </c>
      <c r="F163" s="95">
        <f t="shared" si="11"/>
        <v>112914.27957467426</v>
      </c>
      <c r="G163" s="102">
        <f t="shared" si="15"/>
        <v>1354971.3548960912</v>
      </c>
    </row>
    <row r="164" spans="2:7">
      <c r="B164" s="100">
        <v>158</v>
      </c>
      <c r="C164" s="95">
        <f t="shared" si="14"/>
        <v>90699.654248595005</v>
      </c>
      <c r="D164" s="95">
        <f t="shared" si="12"/>
        <v>22214.62532607924</v>
      </c>
      <c r="E164" s="381">
        <f t="shared" si="13"/>
        <v>26566850.737046484</v>
      </c>
      <c r="F164" s="95">
        <f t="shared" si="11"/>
        <v>112914.27957467425</v>
      </c>
      <c r="G164" s="102">
        <f t="shared" si="15"/>
        <v>1354971.3548960909</v>
      </c>
    </row>
    <row r="165" spans="2:7">
      <c r="B165" s="100">
        <v>159</v>
      </c>
      <c r="C165" s="95">
        <f t="shared" si="14"/>
        <v>90775.237293802173</v>
      </c>
      <c r="D165" s="95">
        <f t="shared" si="12"/>
        <v>22139.04228087208</v>
      </c>
      <c r="E165" s="381">
        <f t="shared" si="13"/>
        <v>26476075.499752682</v>
      </c>
      <c r="F165" s="95">
        <f t="shared" si="11"/>
        <v>112914.27957467425</v>
      </c>
      <c r="G165" s="102">
        <f t="shared" si="15"/>
        <v>1354971.3548960909</v>
      </c>
    </row>
    <row r="166" spans="2:7">
      <c r="B166" s="100">
        <v>160</v>
      </c>
      <c r="C166" s="95">
        <f t="shared" si="14"/>
        <v>90850.883324880342</v>
      </c>
      <c r="D166" s="95">
        <f t="shared" si="12"/>
        <v>22063.39624979391</v>
      </c>
      <c r="E166" s="381">
        <f t="shared" si="13"/>
        <v>26385224.616427802</v>
      </c>
      <c r="F166" s="95">
        <f t="shared" si="11"/>
        <v>112914.27957467425</v>
      </c>
      <c r="G166" s="102">
        <f t="shared" si="15"/>
        <v>1354971.3548960909</v>
      </c>
    </row>
    <row r="167" spans="2:7">
      <c r="B167" s="100">
        <v>161</v>
      </c>
      <c r="C167" s="95">
        <f t="shared" si="14"/>
        <v>90926.592394317748</v>
      </c>
      <c r="D167" s="95">
        <f t="shared" si="12"/>
        <v>21987.687180356508</v>
      </c>
      <c r="E167" s="381">
        <f t="shared" si="13"/>
        <v>26294298.024033483</v>
      </c>
      <c r="F167" s="95">
        <f t="shared" si="11"/>
        <v>112914.27957467426</v>
      </c>
      <c r="G167" s="102">
        <f t="shared" si="15"/>
        <v>1354971.3548960912</v>
      </c>
    </row>
    <row r="168" spans="2:7">
      <c r="B168" s="100">
        <v>162</v>
      </c>
      <c r="C168" s="95">
        <f t="shared" si="14"/>
        <v>91002.364554646338</v>
      </c>
      <c r="D168" s="95">
        <f t="shared" si="12"/>
        <v>21911.915020027911</v>
      </c>
      <c r="E168" s="381">
        <f t="shared" si="13"/>
        <v>26203295.659478836</v>
      </c>
      <c r="F168" s="95">
        <f t="shared" si="11"/>
        <v>112914.27957467425</v>
      </c>
      <c r="G168" s="102">
        <f t="shared" si="15"/>
        <v>1354971.3548960909</v>
      </c>
    </row>
    <row r="169" spans="2:7">
      <c r="B169" s="100">
        <v>163</v>
      </c>
      <c r="C169" s="95">
        <f t="shared" si="14"/>
        <v>91078.199858441876</v>
      </c>
      <c r="D169" s="95">
        <f t="shared" si="12"/>
        <v>21836.079716232372</v>
      </c>
      <c r="E169" s="381">
        <f t="shared" si="13"/>
        <v>26112217.459620394</v>
      </c>
      <c r="F169" s="95">
        <f t="shared" si="11"/>
        <v>112914.27957467425</v>
      </c>
      <c r="G169" s="102">
        <f t="shared" si="15"/>
        <v>1354971.3548960909</v>
      </c>
    </row>
    <row r="170" spans="2:7">
      <c r="B170" s="100">
        <v>164</v>
      </c>
      <c r="C170" s="95">
        <f t="shared" si="14"/>
        <v>91154.098358323914</v>
      </c>
      <c r="D170" s="95">
        <f t="shared" si="12"/>
        <v>21760.181216350338</v>
      </c>
      <c r="E170" s="381">
        <f t="shared" si="13"/>
        <v>26021063.361262068</v>
      </c>
      <c r="F170" s="95">
        <f t="shared" ref="F170:F233" si="16">SUM(C170:D170)</f>
        <v>112914.27957467425</v>
      </c>
      <c r="G170" s="102">
        <f t="shared" si="15"/>
        <v>1354971.3548960909</v>
      </c>
    </row>
    <row r="171" spans="2:7">
      <c r="B171" s="100">
        <v>165</v>
      </c>
      <c r="C171" s="95">
        <f t="shared" si="14"/>
        <v>91230.060106955847</v>
      </c>
      <c r="D171" s="95">
        <f t="shared" ref="D171:D234" si="17">IPMT(C$3/12,B171,D$3*12,B$3*-1,0)</f>
        <v>21684.219467718402</v>
      </c>
      <c r="E171" s="381">
        <f t="shared" ref="E171:E234" si="18">E170-C171</f>
        <v>25929833.301155113</v>
      </c>
      <c r="F171" s="95">
        <f t="shared" si="16"/>
        <v>112914.27957467425</v>
      </c>
      <c r="G171" s="102">
        <f t="shared" si="15"/>
        <v>1354971.3548960909</v>
      </c>
    </row>
    <row r="172" spans="2:7">
      <c r="B172" s="100">
        <v>166</v>
      </c>
      <c r="C172" s="95">
        <f t="shared" si="14"/>
        <v>91306.085157044974</v>
      </c>
      <c r="D172" s="95">
        <f t="shared" si="17"/>
        <v>21608.194417629271</v>
      </c>
      <c r="E172" s="381">
        <f t="shared" si="18"/>
        <v>25838527.215998068</v>
      </c>
      <c r="F172" s="95">
        <f t="shared" si="16"/>
        <v>112914.27957467425</v>
      </c>
      <c r="G172" s="102">
        <f t="shared" si="15"/>
        <v>1354971.3548960909</v>
      </c>
    </row>
    <row r="173" spans="2:7">
      <c r="B173" s="100">
        <v>167</v>
      </c>
      <c r="C173" s="95">
        <f t="shared" si="14"/>
        <v>91382.173561342512</v>
      </c>
      <c r="D173" s="95">
        <f t="shared" si="17"/>
        <v>21532.10601333173</v>
      </c>
      <c r="E173" s="381">
        <f t="shared" si="18"/>
        <v>25747145.042436726</v>
      </c>
      <c r="F173" s="95">
        <f t="shared" si="16"/>
        <v>112914.27957467423</v>
      </c>
      <c r="G173" s="102">
        <f t="shared" si="15"/>
        <v>1354971.3548960909</v>
      </c>
    </row>
    <row r="174" spans="2:7">
      <c r="B174" s="100">
        <v>168</v>
      </c>
      <c r="C174" s="95">
        <f t="shared" si="14"/>
        <v>91458.325372643638</v>
      </c>
      <c r="D174" s="95">
        <f t="shared" si="17"/>
        <v>21455.954202030618</v>
      </c>
      <c r="E174" s="381">
        <f t="shared" si="18"/>
        <v>25655686.717064083</v>
      </c>
      <c r="F174" s="95">
        <f t="shared" si="16"/>
        <v>112914.27957467426</v>
      </c>
      <c r="G174" s="102">
        <f t="shared" si="15"/>
        <v>1354971.3548960912</v>
      </c>
    </row>
    <row r="175" spans="2:7">
      <c r="B175" s="100">
        <v>169</v>
      </c>
      <c r="C175" s="95">
        <f t="shared" si="14"/>
        <v>91534.540643787506</v>
      </c>
      <c r="D175" s="95">
        <f t="shared" si="17"/>
        <v>21379.738930886746</v>
      </c>
      <c r="E175" s="381">
        <f t="shared" si="18"/>
        <v>25564152.176420294</v>
      </c>
      <c r="F175" s="95">
        <f t="shared" si="16"/>
        <v>112914.27957467425</v>
      </c>
      <c r="G175" s="102">
        <f t="shared" si="15"/>
        <v>1354971.3548960909</v>
      </c>
    </row>
    <row r="176" spans="2:7">
      <c r="B176" s="100">
        <v>170</v>
      </c>
      <c r="C176" s="95">
        <f t="shared" si="14"/>
        <v>91610.819427657334</v>
      </c>
      <c r="D176" s="95">
        <f t="shared" si="17"/>
        <v>21303.460147016922</v>
      </c>
      <c r="E176" s="381">
        <f t="shared" si="18"/>
        <v>25472541.356992636</v>
      </c>
      <c r="F176" s="95">
        <f t="shared" si="16"/>
        <v>112914.27957467426</v>
      </c>
      <c r="G176" s="102">
        <f t="shared" si="15"/>
        <v>1354971.3548960912</v>
      </c>
    </row>
    <row r="177" spans="2:7">
      <c r="B177" s="100">
        <v>171</v>
      </c>
      <c r="C177" s="95">
        <f t="shared" si="14"/>
        <v>91687.161777180372</v>
      </c>
      <c r="D177" s="95">
        <f t="shared" si="17"/>
        <v>21227.117797493873</v>
      </c>
      <c r="E177" s="381">
        <f t="shared" si="18"/>
        <v>25380854.195215456</v>
      </c>
      <c r="F177" s="95">
        <f t="shared" si="16"/>
        <v>112914.27957467425</v>
      </c>
      <c r="G177" s="102">
        <f t="shared" si="15"/>
        <v>1354971.3548960909</v>
      </c>
    </row>
    <row r="178" spans="2:7">
      <c r="B178" s="100">
        <v>172</v>
      </c>
      <c r="C178" s="95">
        <f t="shared" si="14"/>
        <v>91763.567745328037</v>
      </c>
      <c r="D178" s="95">
        <f t="shared" si="17"/>
        <v>21150.711829346223</v>
      </c>
      <c r="E178" s="381">
        <f t="shared" si="18"/>
        <v>25289090.627470128</v>
      </c>
      <c r="F178" s="95">
        <f t="shared" si="16"/>
        <v>112914.27957467426</v>
      </c>
      <c r="G178" s="102">
        <f t="shared" si="15"/>
        <v>1354971.3548960912</v>
      </c>
    </row>
    <row r="179" spans="2:7">
      <c r="B179" s="100">
        <v>173</v>
      </c>
      <c r="C179" s="95">
        <f t="shared" si="14"/>
        <v>91840.037385115793</v>
      </c>
      <c r="D179" s="95">
        <f t="shared" si="17"/>
        <v>21074.242189558452</v>
      </c>
      <c r="E179" s="381">
        <f t="shared" si="18"/>
        <v>25197250.590085011</v>
      </c>
      <c r="F179" s="95">
        <f t="shared" si="16"/>
        <v>112914.27957467425</v>
      </c>
      <c r="G179" s="102">
        <f t="shared" si="15"/>
        <v>1354971.3548960909</v>
      </c>
    </row>
    <row r="180" spans="2:7">
      <c r="B180" s="100">
        <v>174</v>
      </c>
      <c r="C180" s="95">
        <f t="shared" si="14"/>
        <v>91916.570749603387</v>
      </c>
      <c r="D180" s="95">
        <f t="shared" si="17"/>
        <v>20997.708825070855</v>
      </c>
      <c r="E180" s="381">
        <f t="shared" si="18"/>
        <v>25105334.019335408</v>
      </c>
      <c r="F180" s="95">
        <f t="shared" si="16"/>
        <v>112914.27957467423</v>
      </c>
      <c r="G180" s="102">
        <f t="shared" si="15"/>
        <v>1354971.3548960909</v>
      </c>
    </row>
    <row r="181" spans="2:7">
      <c r="B181" s="100">
        <v>175</v>
      </c>
      <c r="C181" s="95">
        <f t="shared" si="14"/>
        <v>91993.167891894715</v>
      </c>
      <c r="D181" s="95">
        <f t="shared" si="17"/>
        <v>20921.111682779516</v>
      </c>
      <c r="E181" s="381">
        <f t="shared" si="18"/>
        <v>25013340.851443514</v>
      </c>
      <c r="F181" s="95">
        <f t="shared" si="16"/>
        <v>112914.27957467423</v>
      </c>
      <c r="G181" s="102">
        <f t="shared" si="15"/>
        <v>1354971.3548960909</v>
      </c>
    </row>
    <row r="182" spans="2:7">
      <c r="B182" s="100">
        <v>176</v>
      </c>
      <c r="C182" s="95">
        <f t="shared" si="14"/>
        <v>92069.828865137984</v>
      </c>
      <c r="D182" s="95">
        <f t="shared" si="17"/>
        <v>20844.450709536271</v>
      </c>
      <c r="E182" s="381">
        <f t="shared" si="18"/>
        <v>24921271.022578377</v>
      </c>
      <c r="F182" s="95">
        <f t="shared" si="16"/>
        <v>112914.27957467426</v>
      </c>
      <c r="G182" s="102">
        <f t="shared" si="15"/>
        <v>1354971.3548960912</v>
      </c>
    </row>
    <row r="183" spans="2:7">
      <c r="B183" s="100">
        <v>177</v>
      </c>
      <c r="C183" s="95">
        <f t="shared" si="14"/>
        <v>92146.553722525598</v>
      </c>
      <c r="D183" s="95">
        <f t="shared" si="17"/>
        <v>20767.725852148662</v>
      </c>
      <c r="E183" s="381">
        <f t="shared" si="18"/>
        <v>24829124.46885585</v>
      </c>
      <c r="F183" s="95">
        <f t="shared" si="16"/>
        <v>112914.27957467426</v>
      </c>
      <c r="G183" s="102">
        <f t="shared" si="15"/>
        <v>1354971.3548960912</v>
      </c>
    </row>
    <row r="184" spans="2:7">
      <c r="B184" s="100">
        <v>178</v>
      </c>
      <c r="C184" s="95">
        <f t="shared" si="14"/>
        <v>92223.342517294368</v>
      </c>
      <c r="D184" s="95">
        <f t="shared" si="17"/>
        <v>20690.937057379884</v>
      </c>
      <c r="E184" s="381">
        <f t="shared" si="18"/>
        <v>24736901.126338556</v>
      </c>
      <c r="F184" s="95">
        <f t="shared" si="16"/>
        <v>112914.27957467425</v>
      </c>
      <c r="G184" s="102">
        <f t="shared" si="15"/>
        <v>1354971.3548960909</v>
      </c>
    </row>
    <row r="185" spans="2:7">
      <c r="B185" s="100">
        <v>179</v>
      </c>
      <c r="C185" s="95">
        <f t="shared" si="14"/>
        <v>92300.195302725435</v>
      </c>
      <c r="D185" s="95">
        <f t="shared" si="17"/>
        <v>20614.084271948806</v>
      </c>
      <c r="E185" s="381">
        <f t="shared" si="18"/>
        <v>24644600.931035832</v>
      </c>
      <c r="F185" s="95">
        <f t="shared" si="16"/>
        <v>112914.27957467423</v>
      </c>
      <c r="G185" s="102">
        <f t="shared" si="15"/>
        <v>1354971.3548960909</v>
      </c>
    </row>
    <row r="186" spans="2:7">
      <c r="B186" s="100">
        <v>180</v>
      </c>
      <c r="C186" s="95">
        <f t="shared" si="14"/>
        <v>92377.112132144379</v>
      </c>
      <c r="D186" s="95">
        <f t="shared" si="17"/>
        <v>20537.16744252987</v>
      </c>
      <c r="E186" s="381">
        <f t="shared" si="18"/>
        <v>24552223.818903688</v>
      </c>
      <c r="F186" s="95">
        <f t="shared" si="16"/>
        <v>112914.27957467425</v>
      </c>
      <c r="G186" s="102">
        <f t="shared" si="15"/>
        <v>1354971.3548960909</v>
      </c>
    </row>
    <row r="187" spans="2:7">
      <c r="B187" s="100">
        <v>181</v>
      </c>
      <c r="C187" s="95">
        <f t="shared" si="14"/>
        <v>92454.093058921164</v>
      </c>
      <c r="D187" s="95">
        <f t="shared" si="17"/>
        <v>20460.186515753088</v>
      </c>
      <c r="E187" s="381">
        <f t="shared" si="18"/>
        <v>24459769.725844767</v>
      </c>
      <c r="F187" s="95">
        <f t="shared" si="16"/>
        <v>112914.27957467425</v>
      </c>
      <c r="G187" s="102">
        <f t="shared" si="15"/>
        <v>1354971.3548960909</v>
      </c>
    </row>
    <row r="188" spans="2:7">
      <c r="B188" s="100">
        <v>182</v>
      </c>
      <c r="C188" s="95">
        <f t="shared" si="14"/>
        <v>92531.138136470268</v>
      </c>
      <c r="D188" s="95">
        <f t="shared" si="17"/>
        <v>20383.141438203984</v>
      </c>
      <c r="E188" s="381">
        <f t="shared" si="18"/>
        <v>24367238.587708298</v>
      </c>
      <c r="F188" s="95">
        <f t="shared" si="16"/>
        <v>112914.27957467425</v>
      </c>
      <c r="G188" s="102">
        <f t="shared" si="15"/>
        <v>1354971.3548960909</v>
      </c>
    </row>
    <row r="189" spans="2:7">
      <c r="B189" s="100">
        <v>183</v>
      </c>
      <c r="C189" s="95">
        <f t="shared" si="14"/>
        <v>92608.247418250656</v>
      </c>
      <c r="D189" s="95">
        <f t="shared" si="17"/>
        <v>20306.032156423589</v>
      </c>
      <c r="E189" s="381">
        <f t="shared" si="18"/>
        <v>24274630.340290047</v>
      </c>
      <c r="F189" s="95">
        <f t="shared" si="16"/>
        <v>112914.27957467425</v>
      </c>
      <c r="G189" s="102">
        <f t="shared" si="15"/>
        <v>1354971.3548960909</v>
      </c>
    </row>
    <row r="190" spans="2:7">
      <c r="B190" s="100">
        <v>184</v>
      </c>
      <c r="C190" s="95">
        <f t="shared" si="14"/>
        <v>92685.420957765877</v>
      </c>
      <c r="D190" s="95">
        <f t="shared" si="17"/>
        <v>20228.858616908383</v>
      </c>
      <c r="E190" s="381">
        <f t="shared" si="18"/>
        <v>24181944.919332281</v>
      </c>
      <c r="F190" s="95">
        <f t="shared" si="16"/>
        <v>112914.27957467426</v>
      </c>
      <c r="G190" s="102">
        <f t="shared" si="15"/>
        <v>1354971.3548960912</v>
      </c>
    </row>
    <row r="191" spans="2:7">
      <c r="B191" s="100">
        <v>185</v>
      </c>
      <c r="C191" s="95">
        <f t="shared" si="14"/>
        <v>92762.658808564011</v>
      </c>
      <c r="D191" s="95">
        <f t="shared" si="17"/>
        <v>20151.620766110242</v>
      </c>
      <c r="E191" s="381">
        <f t="shared" si="18"/>
        <v>24089182.260523718</v>
      </c>
      <c r="F191" s="95">
        <f t="shared" si="16"/>
        <v>112914.27957467425</v>
      </c>
      <c r="G191" s="102">
        <f t="shared" si="15"/>
        <v>1354971.3548960909</v>
      </c>
    </row>
    <row r="192" spans="2:7">
      <c r="B192" s="100">
        <v>186</v>
      </c>
      <c r="C192" s="95">
        <f t="shared" si="14"/>
        <v>92839.961024237811</v>
      </c>
      <c r="D192" s="95">
        <f t="shared" si="17"/>
        <v>20074.318550436437</v>
      </c>
      <c r="E192" s="381">
        <f t="shared" si="18"/>
        <v>23996342.299499478</v>
      </c>
      <c r="F192" s="95">
        <f t="shared" si="16"/>
        <v>112914.27957467425</v>
      </c>
      <c r="G192" s="102">
        <f t="shared" si="15"/>
        <v>1354971.3548960909</v>
      </c>
    </row>
    <row r="193" spans="2:7">
      <c r="B193" s="100">
        <v>187</v>
      </c>
      <c r="C193" s="95">
        <f t="shared" si="14"/>
        <v>92917.327658424663</v>
      </c>
      <c r="D193" s="95">
        <f t="shared" si="17"/>
        <v>19996.951916249574</v>
      </c>
      <c r="E193" s="381">
        <f t="shared" si="18"/>
        <v>23903424.971841052</v>
      </c>
      <c r="F193" s="95">
        <f t="shared" si="16"/>
        <v>112914.27957467423</v>
      </c>
      <c r="G193" s="102">
        <f t="shared" si="15"/>
        <v>1354971.3548960909</v>
      </c>
    </row>
    <row r="194" spans="2:7">
      <c r="B194" s="100">
        <v>188</v>
      </c>
      <c r="C194" s="95">
        <f t="shared" si="14"/>
        <v>92994.758764806698</v>
      </c>
      <c r="D194" s="95">
        <f t="shared" si="17"/>
        <v>19919.520809867558</v>
      </c>
      <c r="E194" s="381">
        <f t="shared" si="18"/>
        <v>23810430.213076245</v>
      </c>
      <c r="F194" s="95">
        <f t="shared" si="16"/>
        <v>112914.27957467426</v>
      </c>
      <c r="G194" s="102">
        <f t="shared" si="15"/>
        <v>1354971.3548960912</v>
      </c>
    </row>
    <row r="195" spans="2:7">
      <c r="B195" s="100">
        <v>189</v>
      </c>
      <c r="C195" s="95">
        <f t="shared" si="14"/>
        <v>93072.254397110693</v>
      </c>
      <c r="D195" s="95">
        <f t="shared" si="17"/>
        <v>19842.025177563552</v>
      </c>
      <c r="E195" s="381">
        <f t="shared" si="18"/>
        <v>23717357.958679136</v>
      </c>
      <c r="F195" s="95">
        <f t="shared" si="16"/>
        <v>112914.27957467425</v>
      </c>
      <c r="G195" s="102">
        <f t="shared" si="15"/>
        <v>1354971.3548960909</v>
      </c>
    </row>
    <row r="196" spans="2:7">
      <c r="B196" s="100">
        <v>190</v>
      </c>
      <c r="C196" s="95">
        <f t="shared" si="14"/>
        <v>93149.814609108304</v>
      </c>
      <c r="D196" s="95">
        <f t="shared" si="17"/>
        <v>19764.464965565956</v>
      </c>
      <c r="E196" s="381">
        <f t="shared" si="18"/>
        <v>23624208.144070029</v>
      </c>
      <c r="F196" s="95">
        <f t="shared" si="16"/>
        <v>112914.27957467426</v>
      </c>
      <c r="G196" s="102">
        <f t="shared" si="15"/>
        <v>1354971.3548960912</v>
      </c>
    </row>
    <row r="197" spans="2:7">
      <c r="B197" s="100">
        <v>191</v>
      </c>
      <c r="C197" s="95">
        <f t="shared" si="14"/>
        <v>93227.439454615887</v>
      </c>
      <c r="D197" s="95">
        <f t="shared" si="17"/>
        <v>19686.840120058365</v>
      </c>
      <c r="E197" s="381">
        <f t="shared" si="18"/>
        <v>23530980.704615414</v>
      </c>
      <c r="F197" s="95">
        <f t="shared" si="16"/>
        <v>112914.27957467425</v>
      </c>
      <c r="G197" s="102">
        <f t="shared" si="15"/>
        <v>1354971.3548960909</v>
      </c>
    </row>
    <row r="198" spans="2:7">
      <c r="B198" s="100">
        <v>192</v>
      </c>
      <c r="C198" s="95">
        <f t="shared" si="14"/>
        <v>93305.12898749474</v>
      </c>
      <c r="D198" s="95">
        <f t="shared" si="17"/>
        <v>19609.15058717952</v>
      </c>
      <c r="E198" s="381">
        <f t="shared" si="18"/>
        <v>23437675.575627919</v>
      </c>
      <c r="F198" s="95">
        <f t="shared" si="16"/>
        <v>112914.27957467426</v>
      </c>
      <c r="G198" s="102">
        <f t="shared" si="15"/>
        <v>1354971.3548960912</v>
      </c>
    </row>
    <row r="199" spans="2:7">
      <c r="B199" s="100">
        <v>193</v>
      </c>
      <c r="C199" s="95">
        <f t="shared" si="14"/>
        <v>93382.883261650975</v>
      </c>
      <c r="D199" s="95">
        <f t="shared" si="17"/>
        <v>19531.396313023273</v>
      </c>
      <c r="E199" s="381">
        <f t="shared" si="18"/>
        <v>23344292.692366268</v>
      </c>
      <c r="F199" s="95">
        <f t="shared" si="16"/>
        <v>112914.27957467425</v>
      </c>
      <c r="G199" s="102">
        <f t="shared" si="15"/>
        <v>1354971.3548960909</v>
      </c>
    </row>
    <row r="200" spans="2:7">
      <c r="B200" s="100">
        <v>194</v>
      </c>
      <c r="C200" s="95">
        <f t="shared" ref="C200:C263" si="19">PPMT(C$3/12,B200,D$3*12,B$3*-1,0,0)</f>
        <v>93460.702331035674</v>
      </c>
      <c r="D200" s="95">
        <f t="shared" si="17"/>
        <v>19453.577243638563</v>
      </c>
      <c r="E200" s="381">
        <f t="shared" si="18"/>
        <v>23250831.990035232</v>
      </c>
      <c r="F200" s="95">
        <f t="shared" si="16"/>
        <v>112914.27957467423</v>
      </c>
      <c r="G200" s="102">
        <f t="shared" ref="G200:G263" si="20">F200*12</f>
        <v>1354971.3548960909</v>
      </c>
    </row>
    <row r="201" spans="2:7">
      <c r="B201" s="100">
        <v>195</v>
      </c>
      <c r="C201" s="95">
        <f t="shared" si="19"/>
        <v>93538.586249644883</v>
      </c>
      <c r="D201" s="95">
        <f t="shared" si="17"/>
        <v>19375.69332502937</v>
      </c>
      <c r="E201" s="381">
        <f t="shared" si="18"/>
        <v>23157293.403785586</v>
      </c>
      <c r="F201" s="95">
        <f t="shared" si="16"/>
        <v>112914.27957467425</v>
      </c>
      <c r="G201" s="102">
        <f t="shared" si="20"/>
        <v>1354971.3548960909</v>
      </c>
    </row>
    <row r="202" spans="2:7">
      <c r="B202" s="100">
        <v>196</v>
      </c>
      <c r="C202" s="95">
        <f t="shared" si="19"/>
        <v>93616.535071519582</v>
      </c>
      <c r="D202" s="95">
        <f t="shared" si="17"/>
        <v>19297.744503154663</v>
      </c>
      <c r="E202" s="381">
        <f t="shared" si="18"/>
        <v>23063676.868714068</v>
      </c>
      <c r="F202" s="95">
        <f t="shared" si="16"/>
        <v>112914.27957467425</v>
      </c>
      <c r="G202" s="102">
        <f t="shared" si="20"/>
        <v>1354971.3548960909</v>
      </c>
    </row>
    <row r="203" spans="2:7">
      <c r="B203" s="100">
        <v>197</v>
      </c>
      <c r="C203" s="95">
        <f t="shared" si="19"/>
        <v>93694.548850745865</v>
      </c>
      <c r="D203" s="95">
        <f t="shared" si="17"/>
        <v>19219.730723928395</v>
      </c>
      <c r="E203" s="381">
        <f t="shared" si="18"/>
        <v>22969982.319863323</v>
      </c>
      <c r="F203" s="95">
        <f t="shared" si="16"/>
        <v>112914.27957467426</v>
      </c>
      <c r="G203" s="102">
        <f t="shared" si="20"/>
        <v>1354971.3548960912</v>
      </c>
    </row>
    <row r="204" spans="2:7">
      <c r="B204" s="100">
        <v>198</v>
      </c>
      <c r="C204" s="95">
        <f t="shared" si="19"/>
        <v>93772.627641454805</v>
      </c>
      <c r="D204" s="95">
        <f t="shared" si="17"/>
        <v>19141.651933219444</v>
      </c>
      <c r="E204" s="381">
        <f t="shared" si="18"/>
        <v>22876209.692221869</v>
      </c>
      <c r="F204" s="95">
        <f t="shared" si="16"/>
        <v>112914.27957467425</v>
      </c>
      <c r="G204" s="102">
        <f t="shared" si="20"/>
        <v>1354971.3548960909</v>
      </c>
    </row>
    <row r="205" spans="2:7">
      <c r="B205" s="100">
        <v>199</v>
      </c>
      <c r="C205" s="95">
        <f t="shared" si="19"/>
        <v>93850.771497822701</v>
      </c>
      <c r="D205" s="95">
        <f t="shared" si="17"/>
        <v>19063.508076851565</v>
      </c>
      <c r="E205" s="381">
        <f t="shared" si="18"/>
        <v>22782358.920724045</v>
      </c>
      <c r="F205" s="95">
        <f t="shared" si="16"/>
        <v>112914.27957467426</v>
      </c>
      <c r="G205" s="102">
        <f t="shared" si="20"/>
        <v>1354971.3548960912</v>
      </c>
    </row>
    <row r="206" spans="2:7">
      <c r="B206" s="100">
        <v>200</v>
      </c>
      <c r="C206" s="95">
        <f t="shared" si="19"/>
        <v>93928.980474070879</v>
      </c>
      <c r="D206" s="95">
        <f t="shared" si="17"/>
        <v>18985.299100603377</v>
      </c>
      <c r="E206" s="381">
        <f t="shared" si="18"/>
        <v>22688429.940249976</v>
      </c>
      <c r="F206" s="95">
        <f t="shared" si="16"/>
        <v>112914.27957467426</v>
      </c>
      <c r="G206" s="102">
        <f t="shared" si="20"/>
        <v>1354971.3548960912</v>
      </c>
    </row>
    <row r="207" spans="2:7">
      <c r="B207" s="100">
        <v>201</v>
      </c>
      <c r="C207" s="95">
        <f t="shared" si="19"/>
        <v>94007.254624465932</v>
      </c>
      <c r="D207" s="95">
        <f t="shared" si="17"/>
        <v>18907.024950208321</v>
      </c>
      <c r="E207" s="381">
        <f t="shared" si="18"/>
        <v>22594422.685625508</v>
      </c>
      <c r="F207" s="95">
        <f t="shared" si="16"/>
        <v>112914.27957467425</v>
      </c>
      <c r="G207" s="102">
        <f t="shared" si="20"/>
        <v>1354971.3548960909</v>
      </c>
    </row>
    <row r="208" spans="2:7">
      <c r="B208" s="100">
        <v>202</v>
      </c>
      <c r="C208" s="95">
        <f t="shared" si="19"/>
        <v>94085.594003319653</v>
      </c>
      <c r="D208" s="95">
        <f t="shared" si="17"/>
        <v>18828.685571354599</v>
      </c>
      <c r="E208" s="381">
        <f t="shared" si="18"/>
        <v>22500337.091622189</v>
      </c>
      <c r="F208" s="95">
        <f t="shared" si="16"/>
        <v>112914.27957467425</v>
      </c>
      <c r="G208" s="102">
        <f t="shared" si="20"/>
        <v>1354971.3548960909</v>
      </c>
    </row>
    <row r="209" spans="2:7">
      <c r="B209" s="100">
        <v>203</v>
      </c>
      <c r="C209" s="95">
        <f t="shared" si="19"/>
        <v>94163.998664989078</v>
      </c>
      <c r="D209" s="95">
        <f t="shared" si="17"/>
        <v>18750.280909685163</v>
      </c>
      <c r="E209" s="381">
        <f t="shared" si="18"/>
        <v>22406173.092957199</v>
      </c>
      <c r="F209" s="95">
        <f t="shared" si="16"/>
        <v>112914.27957467423</v>
      </c>
      <c r="G209" s="102">
        <f t="shared" si="20"/>
        <v>1354971.3548960909</v>
      </c>
    </row>
    <row r="210" spans="2:7">
      <c r="B210" s="100">
        <v>204</v>
      </c>
      <c r="C210" s="95">
        <f t="shared" si="19"/>
        <v>94242.468663876571</v>
      </c>
      <c r="D210" s="95">
        <f t="shared" si="17"/>
        <v>18671.810910797674</v>
      </c>
      <c r="E210" s="381">
        <f t="shared" si="18"/>
        <v>22311930.624293324</v>
      </c>
      <c r="F210" s="95">
        <f t="shared" si="16"/>
        <v>112914.27957467425</v>
      </c>
      <c r="G210" s="102">
        <f t="shared" si="20"/>
        <v>1354971.3548960909</v>
      </c>
    </row>
    <row r="211" spans="2:7">
      <c r="B211" s="100">
        <v>205</v>
      </c>
      <c r="C211" s="95">
        <f t="shared" si="19"/>
        <v>94321.004054429795</v>
      </c>
      <c r="D211" s="95">
        <f t="shared" si="17"/>
        <v>18593.275520244442</v>
      </c>
      <c r="E211" s="381">
        <f t="shared" si="18"/>
        <v>22217609.620238893</v>
      </c>
      <c r="F211" s="95">
        <f t="shared" si="16"/>
        <v>112914.27957467423</v>
      </c>
      <c r="G211" s="102">
        <f t="shared" si="20"/>
        <v>1354971.3548960909</v>
      </c>
    </row>
    <row r="212" spans="2:7">
      <c r="B212" s="100">
        <v>206</v>
      </c>
      <c r="C212" s="95">
        <f t="shared" si="19"/>
        <v>94399.604891141818</v>
      </c>
      <c r="D212" s="95">
        <f t="shared" si="17"/>
        <v>18514.674683532423</v>
      </c>
      <c r="E212" s="381">
        <f t="shared" si="18"/>
        <v>22123210.015347753</v>
      </c>
      <c r="F212" s="95">
        <f t="shared" si="16"/>
        <v>112914.27957467423</v>
      </c>
      <c r="G212" s="102">
        <f t="shared" si="20"/>
        <v>1354971.3548960909</v>
      </c>
    </row>
    <row r="213" spans="2:7">
      <c r="B213" s="100">
        <v>207</v>
      </c>
      <c r="C213" s="95">
        <f t="shared" si="19"/>
        <v>94478.271228551108</v>
      </c>
      <c r="D213" s="95">
        <f t="shared" si="17"/>
        <v>18436.008346123133</v>
      </c>
      <c r="E213" s="381">
        <f t="shared" si="18"/>
        <v>22028731.744119201</v>
      </c>
      <c r="F213" s="95">
        <f t="shared" si="16"/>
        <v>112914.27957467423</v>
      </c>
      <c r="G213" s="102">
        <f t="shared" si="20"/>
        <v>1354971.3548960909</v>
      </c>
    </row>
    <row r="214" spans="2:7">
      <c r="B214" s="100">
        <v>208</v>
      </c>
      <c r="C214" s="95">
        <f t="shared" si="19"/>
        <v>94557.003121241592</v>
      </c>
      <c r="D214" s="95">
        <f t="shared" si="17"/>
        <v>18357.276453432678</v>
      </c>
      <c r="E214" s="381">
        <f t="shared" si="18"/>
        <v>21934174.740997959</v>
      </c>
      <c r="F214" s="95">
        <f t="shared" si="16"/>
        <v>112914.27957467426</v>
      </c>
      <c r="G214" s="102">
        <f t="shared" si="20"/>
        <v>1354971.3548960912</v>
      </c>
    </row>
    <row r="215" spans="2:7">
      <c r="B215" s="100">
        <v>209</v>
      </c>
      <c r="C215" s="95">
        <f t="shared" si="19"/>
        <v>94635.800623842602</v>
      </c>
      <c r="D215" s="95">
        <f t="shared" si="17"/>
        <v>18278.478950831639</v>
      </c>
      <c r="E215" s="381">
        <f t="shared" si="18"/>
        <v>21839538.940374117</v>
      </c>
      <c r="F215" s="95">
        <f t="shared" si="16"/>
        <v>112914.27957467423</v>
      </c>
      <c r="G215" s="102">
        <f t="shared" si="20"/>
        <v>1354971.3548960909</v>
      </c>
    </row>
    <row r="216" spans="2:7">
      <c r="B216" s="100">
        <v>210</v>
      </c>
      <c r="C216" s="95">
        <f t="shared" si="19"/>
        <v>94714.663791029132</v>
      </c>
      <c r="D216" s="95">
        <f t="shared" si="17"/>
        <v>18199.615783645106</v>
      </c>
      <c r="E216" s="381">
        <f t="shared" si="18"/>
        <v>21744824.276583087</v>
      </c>
      <c r="F216" s="95">
        <f t="shared" si="16"/>
        <v>112914.27957467423</v>
      </c>
      <c r="G216" s="102">
        <f t="shared" si="20"/>
        <v>1354971.3548960909</v>
      </c>
    </row>
    <row r="217" spans="2:7">
      <c r="B217" s="100">
        <v>211</v>
      </c>
      <c r="C217" s="95">
        <f t="shared" si="19"/>
        <v>94793.592677521679</v>
      </c>
      <c r="D217" s="95">
        <f t="shared" si="17"/>
        <v>18120.686897152584</v>
      </c>
      <c r="E217" s="381">
        <f t="shared" si="18"/>
        <v>21650030.683905564</v>
      </c>
      <c r="F217" s="95">
        <f t="shared" si="16"/>
        <v>112914.27957467426</v>
      </c>
      <c r="G217" s="102">
        <f t="shared" si="20"/>
        <v>1354971.3548960912</v>
      </c>
    </row>
    <row r="218" spans="2:7">
      <c r="B218" s="100">
        <v>212</v>
      </c>
      <c r="C218" s="95">
        <f t="shared" si="19"/>
        <v>94872.587338086276</v>
      </c>
      <c r="D218" s="95">
        <f t="shared" si="17"/>
        <v>18041.69223658798</v>
      </c>
      <c r="E218" s="381">
        <f t="shared" si="18"/>
        <v>21555158.096567478</v>
      </c>
      <c r="F218" s="95">
        <f t="shared" si="16"/>
        <v>112914.27957467426</v>
      </c>
      <c r="G218" s="102">
        <f t="shared" si="20"/>
        <v>1354971.3548960912</v>
      </c>
    </row>
    <row r="219" spans="2:7">
      <c r="B219" s="100">
        <v>213</v>
      </c>
      <c r="C219" s="95">
        <f t="shared" si="19"/>
        <v>94951.647827534674</v>
      </c>
      <c r="D219" s="95">
        <f t="shared" si="17"/>
        <v>17962.631747139574</v>
      </c>
      <c r="E219" s="381">
        <f t="shared" si="18"/>
        <v>21460206.448739942</v>
      </c>
      <c r="F219" s="95">
        <f t="shared" si="16"/>
        <v>112914.27957467425</v>
      </c>
      <c r="G219" s="102">
        <f t="shared" si="20"/>
        <v>1354971.3548960909</v>
      </c>
    </row>
    <row r="220" spans="2:7">
      <c r="B220" s="100">
        <v>214</v>
      </c>
      <c r="C220" s="95">
        <f t="shared" si="19"/>
        <v>95030.774200724292</v>
      </c>
      <c r="D220" s="95">
        <f t="shared" si="17"/>
        <v>17883.505373949964</v>
      </c>
      <c r="E220" s="381">
        <f t="shared" si="18"/>
        <v>21365175.67453922</v>
      </c>
      <c r="F220" s="95">
        <f t="shared" si="16"/>
        <v>112914.27957467426</v>
      </c>
      <c r="G220" s="102">
        <f t="shared" si="20"/>
        <v>1354971.3548960912</v>
      </c>
    </row>
    <row r="221" spans="2:7">
      <c r="B221" s="100">
        <v>215</v>
      </c>
      <c r="C221" s="95">
        <f t="shared" si="19"/>
        <v>95109.966512558225</v>
      </c>
      <c r="D221" s="95">
        <f t="shared" si="17"/>
        <v>17804.313062116024</v>
      </c>
      <c r="E221" s="381">
        <f t="shared" si="18"/>
        <v>21270065.708026662</v>
      </c>
      <c r="F221" s="95">
        <f t="shared" si="16"/>
        <v>112914.27957467425</v>
      </c>
      <c r="G221" s="102">
        <f t="shared" si="20"/>
        <v>1354971.3548960909</v>
      </c>
    </row>
    <row r="222" spans="2:7">
      <c r="B222" s="100">
        <v>216</v>
      </c>
      <c r="C222" s="95">
        <f t="shared" si="19"/>
        <v>95189.224817985349</v>
      </c>
      <c r="D222" s="95">
        <f t="shared" si="17"/>
        <v>17725.054756688893</v>
      </c>
      <c r="E222" s="381">
        <f t="shared" si="18"/>
        <v>21174876.483208679</v>
      </c>
      <c r="F222" s="95">
        <f t="shared" si="16"/>
        <v>112914.27957467423</v>
      </c>
      <c r="G222" s="102">
        <f t="shared" si="20"/>
        <v>1354971.3548960909</v>
      </c>
    </row>
    <row r="223" spans="2:7">
      <c r="B223" s="100">
        <v>217</v>
      </c>
      <c r="C223" s="95">
        <f t="shared" si="19"/>
        <v>95268.549172000348</v>
      </c>
      <c r="D223" s="95">
        <f t="shared" si="17"/>
        <v>17645.730402673908</v>
      </c>
      <c r="E223" s="381">
        <f t="shared" si="18"/>
        <v>21079607.93403668</v>
      </c>
      <c r="F223" s="95">
        <f t="shared" si="16"/>
        <v>112914.27957467426</v>
      </c>
      <c r="G223" s="102">
        <f t="shared" si="20"/>
        <v>1354971.3548960912</v>
      </c>
    </row>
    <row r="224" spans="2:7">
      <c r="B224" s="100">
        <v>218</v>
      </c>
      <c r="C224" s="95">
        <f t="shared" si="19"/>
        <v>95347.939629643675</v>
      </c>
      <c r="D224" s="95">
        <f t="shared" si="17"/>
        <v>17566.33994503057</v>
      </c>
      <c r="E224" s="381">
        <f t="shared" si="18"/>
        <v>20984259.994407035</v>
      </c>
      <c r="F224" s="95">
        <f t="shared" si="16"/>
        <v>112914.27957467425</v>
      </c>
      <c r="G224" s="102">
        <f t="shared" si="20"/>
        <v>1354971.3548960909</v>
      </c>
    </row>
    <row r="225" spans="2:7">
      <c r="B225" s="100">
        <v>219</v>
      </c>
      <c r="C225" s="95">
        <f t="shared" si="19"/>
        <v>95427.396246001721</v>
      </c>
      <c r="D225" s="95">
        <f t="shared" si="17"/>
        <v>17486.883328672538</v>
      </c>
      <c r="E225" s="381">
        <f t="shared" si="18"/>
        <v>20888832.598161034</v>
      </c>
      <c r="F225" s="95">
        <f t="shared" si="16"/>
        <v>112914.27957467426</v>
      </c>
      <c r="G225" s="102">
        <f t="shared" si="20"/>
        <v>1354971.3548960912</v>
      </c>
    </row>
    <row r="226" spans="2:7">
      <c r="B226" s="100">
        <v>220</v>
      </c>
      <c r="C226" s="95">
        <f t="shared" si="19"/>
        <v>95506.91907620673</v>
      </c>
      <c r="D226" s="95">
        <f t="shared" si="17"/>
        <v>17407.360498467533</v>
      </c>
      <c r="E226" s="381">
        <f t="shared" si="18"/>
        <v>20793325.679084826</v>
      </c>
      <c r="F226" s="95">
        <f t="shared" si="16"/>
        <v>112914.27957467426</v>
      </c>
      <c r="G226" s="102">
        <f t="shared" si="20"/>
        <v>1354971.3548960912</v>
      </c>
    </row>
    <row r="227" spans="2:7">
      <c r="B227" s="100">
        <v>221</v>
      </c>
      <c r="C227" s="95">
        <f t="shared" si="19"/>
        <v>95586.508175436888</v>
      </c>
      <c r="D227" s="95">
        <f t="shared" si="17"/>
        <v>17327.771399237361</v>
      </c>
      <c r="E227" s="381">
        <f t="shared" si="18"/>
        <v>20697739.17090939</v>
      </c>
      <c r="F227" s="95">
        <f t="shared" si="16"/>
        <v>112914.27957467425</v>
      </c>
      <c r="G227" s="102">
        <f t="shared" si="20"/>
        <v>1354971.3548960909</v>
      </c>
    </row>
    <row r="228" spans="2:7">
      <c r="B228" s="100">
        <v>222</v>
      </c>
      <c r="C228" s="95">
        <f t="shared" si="19"/>
        <v>95666.163598916421</v>
      </c>
      <c r="D228" s="95">
        <f t="shared" si="17"/>
        <v>17248.115975757832</v>
      </c>
      <c r="E228" s="381">
        <f t="shared" si="18"/>
        <v>20602073.007310472</v>
      </c>
      <c r="F228" s="95">
        <f t="shared" si="16"/>
        <v>112914.27957467425</v>
      </c>
      <c r="G228" s="102">
        <f t="shared" si="20"/>
        <v>1354971.3548960909</v>
      </c>
    </row>
    <row r="229" spans="2:7">
      <c r="B229" s="100">
        <v>223</v>
      </c>
      <c r="C229" s="95">
        <f t="shared" si="19"/>
        <v>95745.885401915526</v>
      </c>
      <c r="D229" s="95">
        <f t="shared" si="17"/>
        <v>17168.394172758733</v>
      </c>
      <c r="E229" s="381">
        <f t="shared" si="18"/>
        <v>20506327.121908557</v>
      </c>
      <c r="F229" s="95">
        <f t="shared" si="16"/>
        <v>112914.27957467426</v>
      </c>
      <c r="G229" s="102">
        <f t="shared" si="20"/>
        <v>1354971.3548960912</v>
      </c>
    </row>
    <row r="230" spans="2:7">
      <c r="B230" s="100">
        <v>224</v>
      </c>
      <c r="C230" s="95">
        <f t="shared" si="19"/>
        <v>95825.673639750443</v>
      </c>
      <c r="D230" s="95">
        <f t="shared" si="17"/>
        <v>17088.605934923806</v>
      </c>
      <c r="E230" s="381">
        <f t="shared" si="18"/>
        <v>20410501.448268805</v>
      </c>
      <c r="F230" s="95">
        <f t="shared" si="16"/>
        <v>112914.27957467425</v>
      </c>
      <c r="G230" s="102">
        <f t="shared" si="20"/>
        <v>1354971.3548960909</v>
      </c>
    </row>
    <row r="231" spans="2:7">
      <c r="B231" s="100">
        <v>225</v>
      </c>
      <c r="C231" s="95">
        <f t="shared" si="19"/>
        <v>95905.528367783569</v>
      </c>
      <c r="D231" s="95">
        <f t="shared" si="17"/>
        <v>17008.75120689068</v>
      </c>
      <c r="E231" s="381">
        <f t="shared" si="18"/>
        <v>20314595.919901021</v>
      </c>
      <c r="F231" s="95">
        <f t="shared" si="16"/>
        <v>112914.27957467425</v>
      </c>
      <c r="G231" s="102">
        <f t="shared" si="20"/>
        <v>1354971.3548960909</v>
      </c>
    </row>
    <row r="232" spans="2:7">
      <c r="B232" s="100">
        <v>226</v>
      </c>
      <c r="C232" s="95">
        <f t="shared" si="19"/>
        <v>95985.449641423387</v>
      </c>
      <c r="D232" s="95">
        <f t="shared" si="17"/>
        <v>16928.829933250861</v>
      </c>
      <c r="E232" s="381">
        <f t="shared" si="18"/>
        <v>20218610.470259596</v>
      </c>
      <c r="F232" s="95">
        <f t="shared" si="16"/>
        <v>112914.27957467425</v>
      </c>
      <c r="G232" s="102">
        <f t="shared" si="20"/>
        <v>1354971.3548960909</v>
      </c>
    </row>
    <row r="233" spans="2:7">
      <c r="B233" s="100">
        <v>227</v>
      </c>
      <c r="C233" s="95">
        <f t="shared" si="19"/>
        <v>96065.437516124584</v>
      </c>
      <c r="D233" s="95">
        <f t="shared" si="17"/>
        <v>16848.842058549675</v>
      </c>
      <c r="E233" s="381">
        <f t="shared" si="18"/>
        <v>20122545.032743473</v>
      </c>
      <c r="F233" s="95">
        <f t="shared" si="16"/>
        <v>112914.27957467426</v>
      </c>
      <c r="G233" s="102">
        <f t="shared" si="20"/>
        <v>1354971.3548960912</v>
      </c>
    </row>
    <row r="234" spans="2:7">
      <c r="B234" s="100">
        <v>228</v>
      </c>
      <c r="C234" s="95">
        <f t="shared" si="19"/>
        <v>96145.492047388019</v>
      </c>
      <c r="D234" s="95">
        <f t="shared" si="17"/>
        <v>16768.787527286237</v>
      </c>
      <c r="E234" s="381">
        <f t="shared" si="18"/>
        <v>20026399.540696084</v>
      </c>
      <c r="F234" s="95">
        <f t="shared" ref="F234:F297" si="21">SUM(C234:D234)</f>
        <v>112914.27957467426</v>
      </c>
      <c r="G234" s="102">
        <f t="shared" si="20"/>
        <v>1354971.3548960912</v>
      </c>
    </row>
    <row r="235" spans="2:7">
      <c r="B235" s="100">
        <v>229</v>
      </c>
      <c r="C235" s="95">
        <f t="shared" si="19"/>
        <v>96225.613290760841</v>
      </c>
      <c r="D235" s="95">
        <f t="shared" ref="D235:D298" si="22">IPMT(C$3/12,B235,D$3*12,B$3*-1,0)</f>
        <v>16688.666283913415</v>
      </c>
      <c r="E235" s="381">
        <f t="shared" ref="E235:E298" si="23">E234-C235</f>
        <v>19930173.927405324</v>
      </c>
      <c r="F235" s="95">
        <f t="shared" si="21"/>
        <v>112914.27957467426</v>
      </c>
      <c r="G235" s="102">
        <f t="shared" si="20"/>
        <v>1354971.3548960912</v>
      </c>
    </row>
    <row r="236" spans="2:7">
      <c r="B236" s="100">
        <v>230</v>
      </c>
      <c r="C236" s="95">
        <f t="shared" si="19"/>
        <v>96305.801301836458</v>
      </c>
      <c r="D236" s="95">
        <f t="shared" si="22"/>
        <v>16608.47827283778</v>
      </c>
      <c r="E236" s="381">
        <f t="shared" si="23"/>
        <v>19833868.126103487</v>
      </c>
      <c r="F236" s="95">
        <f t="shared" si="21"/>
        <v>112914.27957467423</v>
      </c>
      <c r="G236" s="102">
        <f t="shared" si="20"/>
        <v>1354971.3548960909</v>
      </c>
    </row>
    <row r="237" spans="2:7">
      <c r="B237" s="100">
        <v>231</v>
      </c>
      <c r="C237" s="95">
        <f t="shared" si="19"/>
        <v>96386.056136254672</v>
      </c>
      <c r="D237" s="95">
        <f t="shared" si="22"/>
        <v>16528.223438419584</v>
      </c>
      <c r="E237" s="381">
        <f t="shared" si="23"/>
        <v>19737482.069967233</v>
      </c>
      <c r="F237" s="95">
        <f t="shared" si="21"/>
        <v>112914.27957467426</v>
      </c>
      <c r="G237" s="102">
        <f t="shared" si="20"/>
        <v>1354971.3548960912</v>
      </c>
    </row>
    <row r="238" spans="2:7">
      <c r="B238" s="100">
        <v>232</v>
      </c>
      <c r="C238" s="95">
        <f t="shared" si="19"/>
        <v>96466.377849701545</v>
      </c>
      <c r="D238" s="95">
        <f t="shared" si="22"/>
        <v>16447.9017249727</v>
      </c>
      <c r="E238" s="381">
        <f t="shared" si="23"/>
        <v>19641015.692117531</v>
      </c>
      <c r="F238" s="95">
        <f t="shared" si="21"/>
        <v>112914.27957467425</v>
      </c>
      <c r="G238" s="102">
        <f t="shared" si="20"/>
        <v>1354971.3548960909</v>
      </c>
    </row>
    <row r="239" spans="2:7">
      <c r="B239" s="100">
        <v>233</v>
      </c>
      <c r="C239" s="95">
        <f t="shared" si="19"/>
        <v>96546.76649790963</v>
      </c>
      <c r="D239" s="95">
        <f t="shared" si="22"/>
        <v>16367.513076764617</v>
      </c>
      <c r="E239" s="381">
        <f t="shared" si="23"/>
        <v>19544468.925619621</v>
      </c>
      <c r="F239" s="95">
        <f t="shared" si="21"/>
        <v>112914.27957467425</v>
      </c>
      <c r="G239" s="102">
        <f t="shared" si="20"/>
        <v>1354971.3548960909</v>
      </c>
    </row>
    <row r="240" spans="2:7">
      <c r="B240" s="100">
        <v>234</v>
      </c>
      <c r="C240" s="95">
        <f t="shared" si="19"/>
        <v>96627.222136657889</v>
      </c>
      <c r="D240" s="95">
        <f t="shared" si="22"/>
        <v>16287.057438016358</v>
      </c>
      <c r="E240" s="381">
        <f t="shared" si="23"/>
        <v>19447841.703482963</v>
      </c>
      <c r="F240" s="95">
        <f t="shared" si="21"/>
        <v>112914.27957467425</v>
      </c>
      <c r="G240" s="102">
        <f t="shared" si="20"/>
        <v>1354971.3548960909</v>
      </c>
    </row>
    <row r="241" spans="2:7">
      <c r="B241" s="100">
        <v>235</v>
      </c>
      <c r="C241" s="95">
        <f t="shared" si="19"/>
        <v>96707.744821771776</v>
      </c>
      <c r="D241" s="95">
        <f t="shared" si="22"/>
        <v>16206.53475290248</v>
      </c>
      <c r="E241" s="381">
        <f t="shared" si="23"/>
        <v>19351133.958661191</v>
      </c>
      <c r="F241" s="95">
        <f t="shared" si="21"/>
        <v>112914.27957467426</v>
      </c>
      <c r="G241" s="102">
        <f t="shared" si="20"/>
        <v>1354971.3548960912</v>
      </c>
    </row>
    <row r="242" spans="2:7">
      <c r="B242" s="100">
        <v>236</v>
      </c>
      <c r="C242" s="95">
        <f t="shared" si="19"/>
        <v>96788.334609123252</v>
      </c>
      <c r="D242" s="95">
        <f t="shared" si="22"/>
        <v>16125.944965551003</v>
      </c>
      <c r="E242" s="381">
        <f t="shared" si="23"/>
        <v>19254345.624052066</v>
      </c>
      <c r="F242" s="95">
        <f t="shared" si="21"/>
        <v>112914.27957467426</v>
      </c>
      <c r="G242" s="102">
        <f t="shared" si="20"/>
        <v>1354971.3548960912</v>
      </c>
    </row>
    <row r="243" spans="2:7">
      <c r="B243" s="100">
        <v>237</v>
      </c>
      <c r="C243" s="95">
        <f t="shared" si="19"/>
        <v>96868.991554630848</v>
      </c>
      <c r="D243" s="95">
        <f t="shared" si="22"/>
        <v>16045.288020043399</v>
      </c>
      <c r="E243" s="381">
        <f t="shared" si="23"/>
        <v>19157476.632497437</v>
      </c>
      <c r="F243" s="95">
        <f t="shared" si="21"/>
        <v>112914.27957467425</v>
      </c>
      <c r="G243" s="102">
        <f t="shared" si="20"/>
        <v>1354971.3548960909</v>
      </c>
    </row>
    <row r="244" spans="2:7">
      <c r="B244" s="100">
        <v>238</v>
      </c>
      <c r="C244" s="95">
        <f t="shared" si="19"/>
        <v>96949.715714259713</v>
      </c>
      <c r="D244" s="95">
        <f t="shared" si="22"/>
        <v>15964.563860414541</v>
      </c>
      <c r="E244" s="381">
        <f t="shared" si="23"/>
        <v>19060526.916783176</v>
      </c>
      <c r="F244" s="95">
        <f t="shared" si="21"/>
        <v>112914.27957467425</v>
      </c>
      <c r="G244" s="102">
        <f t="shared" si="20"/>
        <v>1354971.3548960909</v>
      </c>
    </row>
    <row r="245" spans="2:7">
      <c r="B245" s="100">
        <v>239</v>
      </c>
      <c r="C245" s="95">
        <f t="shared" si="19"/>
        <v>97030.507144021598</v>
      </c>
      <c r="D245" s="95">
        <f t="shared" si="22"/>
        <v>15883.772430652658</v>
      </c>
      <c r="E245" s="381">
        <f t="shared" si="23"/>
        <v>18963496.409639154</v>
      </c>
      <c r="F245" s="95">
        <f t="shared" si="21"/>
        <v>112914.27957467426</v>
      </c>
      <c r="G245" s="102">
        <f t="shared" si="20"/>
        <v>1354971.3548960912</v>
      </c>
    </row>
    <row r="246" spans="2:7">
      <c r="B246" s="100">
        <v>240</v>
      </c>
      <c r="C246" s="95">
        <f t="shared" si="19"/>
        <v>97111.365899974946</v>
      </c>
      <c r="D246" s="95">
        <f t="shared" si="22"/>
        <v>15802.913674699304</v>
      </c>
      <c r="E246" s="381">
        <f t="shared" si="23"/>
        <v>18866385.043739177</v>
      </c>
      <c r="F246" s="95">
        <f t="shared" si="21"/>
        <v>112914.27957467425</v>
      </c>
      <c r="G246" s="102">
        <f t="shared" si="20"/>
        <v>1354971.3548960909</v>
      </c>
    </row>
    <row r="247" spans="2:7">
      <c r="B247" s="100">
        <v>241</v>
      </c>
      <c r="C247" s="95">
        <f t="shared" si="19"/>
        <v>97192.292038224929</v>
      </c>
      <c r="D247" s="95">
        <f t="shared" si="22"/>
        <v>15721.987536449327</v>
      </c>
      <c r="E247" s="381">
        <f t="shared" si="23"/>
        <v>18769192.751700953</v>
      </c>
      <c r="F247" s="95">
        <f t="shared" si="21"/>
        <v>112914.27957467426</v>
      </c>
      <c r="G247" s="102">
        <f t="shared" si="20"/>
        <v>1354971.3548960912</v>
      </c>
    </row>
    <row r="248" spans="2:7">
      <c r="B248" s="100">
        <v>242</v>
      </c>
      <c r="C248" s="95">
        <f t="shared" si="19"/>
        <v>97273.285614923443</v>
      </c>
      <c r="D248" s="95">
        <f t="shared" si="22"/>
        <v>15640.993959750807</v>
      </c>
      <c r="E248" s="381">
        <f t="shared" si="23"/>
        <v>18671919.46608603</v>
      </c>
      <c r="F248" s="95">
        <f t="shared" si="21"/>
        <v>112914.27957467425</v>
      </c>
      <c r="G248" s="102">
        <f t="shared" si="20"/>
        <v>1354971.3548960909</v>
      </c>
    </row>
    <row r="249" spans="2:7">
      <c r="B249" s="100">
        <v>243</v>
      </c>
      <c r="C249" s="95">
        <f t="shared" si="19"/>
        <v>97354.346686269229</v>
      </c>
      <c r="D249" s="95">
        <f t="shared" si="22"/>
        <v>15559.932888405036</v>
      </c>
      <c r="E249" s="381">
        <f t="shared" si="23"/>
        <v>18574565.11939976</v>
      </c>
      <c r="F249" s="95">
        <f t="shared" si="21"/>
        <v>112914.27957467426</v>
      </c>
      <c r="G249" s="102">
        <f t="shared" si="20"/>
        <v>1354971.3548960912</v>
      </c>
    </row>
    <row r="250" spans="2:7">
      <c r="B250" s="100">
        <v>244</v>
      </c>
      <c r="C250" s="95">
        <f t="shared" si="19"/>
        <v>97435.475308507768</v>
      </c>
      <c r="D250" s="95">
        <f t="shared" si="22"/>
        <v>15478.804266166477</v>
      </c>
      <c r="E250" s="381">
        <f t="shared" si="23"/>
        <v>18477129.644091252</v>
      </c>
      <c r="F250" s="95">
        <f t="shared" si="21"/>
        <v>112914.27957467425</v>
      </c>
      <c r="G250" s="102">
        <f t="shared" si="20"/>
        <v>1354971.3548960909</v>
      </c>
    </row>
    <row r="251" spans="2:7">
      <c r="B251" s="100">
        <v>245</v>
      </c>
      <c r="C251" s="95">
        <f t="shared" si="19"/>
        <v>97516.671537931528</v>
      </c>
      <c r="D251" s="95">
        <f t="shared" si="22"/>
        <v>15397.60803674272</v>
      </c>
      <c r="E251" s="381">
        <f t="shared" si="23"/>
        <v>18379612.97255332</v>
      </c>
      <c r="F251" s="95">
        <f t="shared" si="21"/>
        <v>112914.27957467425</v>
      </c>
      <c r="G251" s="102">
        <f t="shared" si="20"/>
        <v>1354971.3548960909</v>
      </c>
    </row>
    <row r="252" spans="2:7">
      <c r="B252" s="100">
        <v>246</v>
      </c>
      <c r="C252" s="95">
        <f t="shared" si="19"/>
        <v>97597.935430879807</v>
      </c>
      <c r="D252" s="95">
        <f t="shared" si="22"/>
        <v>15316.344143794444</v>
      </c>
      <c r="E252" s="381">
        <f t="shared" si="23"/>
        <v>18282015.03712244</v>
      </c>
      <c r="F252" s="95">
        <f t="shared" si="21"/>
        <v>112914.27957467425</v>
      </c>
      <c r="G252" s="102">
        <f t="shared" si="20"/>
        <v>1354971.3548960909</v>
      </c>
    </row>
    <row r="253" spans="2:7">
      <c r="B253" s="100">
        <v>247</v>
      </c>
      <c r="C253" s="95">
        <f t="shared" si="19"/>
        <v>97679.267043738873</v>
      </c>
      <c r="D253" s="95">
        <f t="shared" si="22"/>
        <v>15235.012530935379</v>
      </c>
      <c r="E253" s="381">
        <f t="shared" si="23"/>
        <v>18184335.7700787</v>
      </c>
      <c r="F253" s="95">
        <f t="shared" si="21"/>
        <v>112914.27957467425</v>
      </c>
      <c r="G253" s="102">
        <f t="shared" si="20"/>
        <v>1354971.3548960909</v>
      </c>
    </row>
    <row r="254" spans="2:7">
      <c r="B254" s="100">
        <v>248</v>
      </c>
      <c r="C254" s="95">
        <f t="shared" si="19"/>
        <v>97760.666432941987</v>
      </c>
      <c r="D254" s="95">
        <f t="shared" si="22"/>
        <v>15153.613141732263</v>
      </c>
      <c r="E254" s="381">
        <f t="shared" si="23"/>
        <v>18086575.103645757</v>
      </c>
      <c r="F254" s="95">
        <f t="shared" si="21"/>
        <v>112914.27957467425</v>
      </c>
      <c r="G254" s="102">
        <f t="shared" si="20"/>
        <v>1354971.3548960909</v>
      </c>
    </row>
    <row r="255" spans="2:7">
      <c r="B255" s="100">
        <v>249</v>
      </c>
      <c r="C255" s="95">
        <f t="shared" si="19"/>
        <v>97842.133654969439</v>
      </c>
      <c r="D255" s="95">
        <f t="shared" si="22"/>
        <v>15072.145919704813</v>
      </c>
      <c r="E255" s="381">
        <f t="shared" si="23"/>
        <v>17988732.969990786</v>
      </c>
      <c r="F255" s="95">
        <f t="shared" si="21"/>
        <v>112914.27957467425</v>
      </c>
      <c r="G255" s="102">
        <f t="shared" si="20"/>
        <v>1354971.3548960909</v>
      </c>
    </row>
    <row r="256" spans="2:7">
      <c r="B256" s="100">
        <v>250</v>
      </c>
      <c r="C256" s="95">
        <f t="shared" si="19"/>
        <v>97923.668766348579</v>
      </c>
      <c r="D256" s="95">
        <f t="shared" si="22"/>
        <v>14990.610808325671</v>
      </c>
      <c r="E256" s="381">
        <f t="shared" si="23"/>
        <v>17890809.301224437</v>
      </c>
      <c r="F256" s="95">
        <f t="shared" si="21"/>
        <v>112914.27957467425</v>
      </c>
      <c r="G256" s="102">
        <f t="shared" si="20"/>
        <v>1354971.3548960909</v>
      </c>
    </row>
    <row r="257" spans="2:7">
      <c r="B257" s="100">
        <v>251</v>
      </c>
      <c r="C257" s="95">
        <f t="shared" si="19"/>
        <v>98005.271823653864</v>
      </c>
      <c r="D257" s="95">
        <f t="shared" si="22"/>
        <v>14909.007751020383</v>
      </c>
      <c r="E257" s="381">
        <f t="shared" si="23"/>
        <v>17792804.029400785</v>
      </c>
      <c r="F257" s="95">
        <f t="shared" si="21"/>
        <v>112914.27957467425</v>
      </c>
      <c r="G257" s="102">
        <f t="shared" si="20"/>
        <v>1354971.3548960909</v>
      </c>
    </row>
    <row r="258" spans="2:7">
      <c r="B258" s="100">
        <v>252</v>
      </c>
      <c r="C258" s="95">
        <f t="shared" si="19"/>
        <v>98086.942883506927</v>
      </c>
      <c r="D258" s="95">
        <f t="shared" si="22"/>
        <v>14827.336691167337</v>
      </c>
      <c r="E258" s="381">
        <f t="shared" si="23"/>
        <v>17694717.086517278</v>
      </c>
      <c r="F258" s="95">
        <f t="shared" si="21"/>
        <v>112914.27957467426</v>
      </c>
      <c r="G258" s="102">
        <f t="shared" si="20"/>
        <v>1354971.3548960912</v>
      </c>
    </row>
    <row r="259" spans="2:7">
      <c r="B259" s="100">
        <v>253</v>
      </c>
      <c r="C259" s="95">
        <f t="shared" si="19"/>
        <v>98168.68200257649</v>
      </c>
      <c r="D259" s="95">
        <f t="shared" si="22"/>
        <v>14745.597572097746</v>
      </c>
      <c r="E259" s="381">
        <f t="shared" si="23"/>
        <v>17596548.4045147</v>
      </c>
      <c r="F259" s="95">
        <f t="shared" si="21"/>
        <v>112914.27957467423</v>
      </c>
      <c r="G259" s="102">
        <f t="shared" si="20"/>
        <v>1354971.3548960909</v>
      </c>
    </row>
    <row r="260" spans="2:7">
      <c r="B260" s="100">
        <v>254</v>
      </c>
      <c r="C260" s="95">
        <f t="shared" si="19"/>
        <v>98250.489237578644</v>
      </c>
      <c r="D260" s="95">
        <f t="shared" si="22"/>
        <v>14663.790337095599</v>
      </c>
      <c r="E260" s="381">
        <f t="shared" si="23"/>
        <v>17498297.91527712</v>
      </c>
      <c r="F260" s="95">
        <f t="shared" si="21"/>
        <v>112914.27957467425</v>
      </c>
      <c r="G260" s="102">
        <f t="shared" si="20"/>
        <v>1354971.3548960909</v>
      </c>
    </row>
    <row r="261" spans="2:7">
      <c r="B261" s="100">
        <v>255</v>
      </c>
      <c r="C261" s="95">
        <f t="shared" si="19"/>
        <v>98332.364645276641</v>
      </c>
      <c r="D261" s="95">
        <f t="shared" si="22"/>
        <v>14581.914929397617</v>
      </c>
      <c r="E261" s="381">
        <f t="shared" si="23"/>
        <v>17399965.550631844</v>
      </c>
      <c r="F261" s="95">
        <f t="shared" si="21"/>
        <v>112914.27957467426</v>
      </c>
      <c r="G261" s="102">
        <f t="shared" si="20"/>
        <v>1354971.3548960912</v>
      </c>
    </row>
    <row r="262" spans="2:7">
      <c r="B262" s="100">
        <v>256</v>
      </c>
      <c r="C262" s="95">
        <f t="shared" si="19"/>
        <v>98414.308282481026</v>
      </c>
      <c r="D262" s="95">
        <f t="shared" si="22"/>
        <v>14499.971292193222</v>
      </c>
      <c r="E262" s="381">
        <f t="shared" si="23"/>
        <v>17301551.242349364</v>
      </c>
      <c r="F262" s="95">
        <f t="shared" si="21"/>
        <v>112914.27957467425</v>
      </c>
      <c r="G262" s="102">
        <f t="shared" si="20"/>
        <v>1354971.3548960909</v>
      </c>
    </row>
    <row r="263" spans="2:7">
      <c r="B263" s="100">
        <v>257</v>
      </c>
      <c r="C263" s="95">
        <f t="shared" si="19"/>
        <v>98496.320206049757</v>
      </c>
      <c r="D263" s="95">
        <f t="shared" si="22"/>
        <v>14417.959368624486</v>
      </c>
      <c r="E263" s="381">
        <f t="shared" si="23"/>
        <v>17203054.922143314</v>
      </c>
      <c r="F263" s="95">
        <f t="shared" si="21"/>
        <v>112914.27957467425</v>
      </c>
      <c r="G263" s="102">
        <f t="shared" si="20"/>
        <v>1354971.3548960909</v>
      </c>
    </row>
    <row r="264" spans="2:7">
      <c r="B264" s="100">
        <v>258</v>
      </c>
      <c r="C264" s="95">
        <f t="shared" ref="C264:C327" si="24">PPMT(C$3/12,B264,D$3*12,B$3*-1,0,0)</f>
        <v>98578.400472888141</v>
      </c>
      <c r="D264" s="95">
        <f t="shared" si="22"/>
        <v>14335.879101786111</v>
      </c>
      <c r="E264" s="381">
        <f t="shared" si="23"/>
        <v>17104476.521670427</v>
      </c>
      <c r="F264" s="95">
        <f t="shared" si="21"/>
        <v>112914.27957467425</v>
      </c>
      <c r="G264" s="102">
        <f t="shared" ref="G264:G327" si="25">F264*12</f>
        <v>1354971.3548960909</v>
      </c>
    </row>
    <row r="265" spans="2:7">
      <c r="B265" s="100">
        <v>259</v>
      </c>
      <c r="C265" s="95">
        <f t="shared" si="24"/>
        <v>98660.549139948882</v>
      </c>
      <c r="D265" s="95">
        <f t="shared" si="22"/>
        <v>14253.730434725372</v>
      </c>
      <c r="E265" s="381">
        <f t="shared" si="23"/>
        <v>17005815.972530477</v>
      </c>
      <c r="F265" s="95">
        <f t="shared" si="21"/>
        <v>112914.27957467425</v>
      </c>
      <c r="G265" s="102">
        <f t="shared" si="25"/>
        <v>1354971.3548960909</v>
      </c>
    </row>
    <row r="266" spans="2:7">
      <c r="B266" s="100">
        <v>260</v>
      </c>
      <c r="C266" s="95">
        <f t="shared" si="24"/>
        <v>98742.766264232181</v>
      </c>
      <c r="D266" s="95">
        <f t="shared" si="22"/>
        <v>14171.51331044208</v>
      </c>
      <c r="E266" s="381">
        <f t="shared" si="23"/>
        <v>16907073.206266243</v>
      </c>
      <c r="F266" s="95">
        <f t="shared" si="21"/>
        <v>112914.27957467426</v>
      </c>
      <c r="G266" s="102">
        <f t="shared" si="25"/>
        <v>1354971.3548960912</v>
      </c>
    </row>
    <row r="267" spans="2:7">
      <c r="B267" s="100">
        <v>261</v>
      </c>
      <c r="C267" s="95">
        <f t="shared" si="24"/>
        <v>98825.051902785694</v>
      </c>
      <c r="D267" s="95">
        <f t="shared" si="22"/>
        <v>14089.227671888551</v>
      </c>
      <c r="E267" s="381">
        <f t="shared" si="23"/>
        <v>16808248.154363457</v>
      </c>
      <c r="F267" s="95">
        <f t="shared" si="21"/>
        <v>112914.27957467425</v>
      </c>
      <c r="G267" s="102">
        <f t="shared" si="25"/>
        <v>1354971.3548960909</v>
      </c>
    </row>
    <row r="268" spans="2:7">
      <c r="B268" s="100">
        <v>262</v>
      </c>
      <c r="C268" s="95">
        <f t="shared" si="24"/>
        <v>98907.406112704688</v>
      </c>
      <c r="D268" s="95">
        <f t="shared" si="22"/>
        <v>14006.873461969564</v>
      </c>
      <c r="E268" s="381">
        <f t="shared" si="23"/>
        <v>16709340.748250753</v>
      </c>
      <c r="F268" s="95">
        <f t="shared" si="21"/>
        <v>112914.27957467425</v>
      </c>
      <c r="G268" s="102">
        <f t="shared" si="25"/>
        <v>1354971.3548960909</v>
      </c>
    </row>
    <row r="269" spans="2:7">
      <c r="B269" s="100">
        <v>263</v>
      </c>
      <c r="C269" s="95">
        <f t="shared" si="24"/>
        <v>98989.828951131945</v>
      </c>
      <c r="D269" s="95">
        <f t="shared" si="22"/>
        <v>13924.450623542312</v>
      </c>
      <c r="E269" s="381">
        <f t="shared" si="23"/>
        <v>16610350.919299621</v>
      </c>
      <c r="F269" s="95">
        <f t="shared" si="21"/>
        <v>112914.27957467426</v>
      </c>
      <c r="G269" s="102">
        <f t="shared" si="25"/>
        <v>1354971.3548960912</v>
      </c>
    </row>
    <row r="270" spans="2:7">
      <c r="B270" s="100">
        <v>264</v>
      </c>
      <c r="C270" s="95">
        <f t="shared" si="24"/>
        <v>99072.320475257889</v>
      </c>
      <c r="D270" s="95">
        <f t="shared" si="22"/>
        <v>13841.959099416365</v>
      </c>
      <c r="E270" s="381">
        <f t="shared" si="23"/>
        <v>16511278.598824363</v>
      </c>
      <c r="F270" s="95">
        <f t="shared" si="21"/>
        <v>112914.27957467425</v>
      </c>
      <c r="G270" s="102">
        <f t="shared" si="25"/>
        <v>1354971.3548960909</v>
      </c>
    </row>
    <row r="271" spans="2:7">
      <c r="B271" s="100">
        <v>265</v>
      </c>
      <c r="C271" s="95">
        <f t="shared" si="24"/>
        <v>99154.880742320602</v>
      </c>
      <c r="D271" s="95">
        <f t="shared" si="22"/>
        <v>13759.398832353654</v>
      </c>
      <c r="E271" s="381">
        <f t="shared" si="23"/>
        <v>16412123.718082042</v>
      </c>
      <c r="F271" s="95">
        <f t="shared" si="21"/>
        <v>112914.27957467426</v>
      </c>
      <c r="G271" s="102">
        <f t="shared" si="25"/>
        <v>1354971.3548960912</v>
      </c>
    </row>
    <row r="272" spans="2:7">
      <c r="B272" s="100">
        <v>266</v>
      </c>
      <c r="C272" s="95">
        <f t="shared" si="24"/>
        <v>99237.509809605865</v>
      </c>
      <c r="D272" s="95">
        <f t="shared" si="22"/>
        <v>13676.769765068384</v>
      </c>
      <c r="E272" s="381">
        <f t="shared" si="23"/>
        <v>16312886.208272437</v>
      </c>
      <c r="F272" s="95">
        <f t="shared" si="21"/>
        <v>112914.27957467425</v>
      </c>
      <c r="G272" s="102">
        <f t="shared" si="25"/>
        <v>1354971.3548960909</v>
      </c>
    </row>
    <row r="273" spans="2:7">
      <c r="B273" s="100">
        <v>267</v>
      </c>
      <c r="C273" s="95">
        <f t="shared" si="24"/>
        <v>99320.207734447205</v>
      </c>
      <c r="D273" s="95">
        <f t="shared" si="22"/>
        <v>13594.071840227049</v>
      </c>
      <c r="E273" s="381">
        <f t="shared" si="23"/>
        <v>16213566.00053799</v>
      </c>
      <c r="F273" s="95">
        <f t="shared" si="21"/>
        <v>112914.27957467425</v>
      </c>
      <c r="G273" s="102">
        <f t="shared" si="25"/>
        <v>1354971.3548960909</v>
      </c>
    </row>
    <row r="274" spans="2:7">
      <c r="B274" s="100">
        <v>268</v>
      </c>
      <c r="C274" s="95">
        <f t="shared" si="24"/>
        <v>99402.974574225911</v>
      </c>
      <c r="D274" s="95">
        <f t="shared" si="22"/>
        <v>13511.305000448339</v>
      </c>
      <c r="E274" s="381">
        <f t="shared" si="23"/>
        <v>16114163.025963765</v>
      </c>
      <c r="F274" s="95">
        <f t="shared" si="21"/>
        <v>112914.27957467425</v>
      </c>
      <c r="G274" s="102">
        <f t="shared" si="25"/>
        <v>1354971.3548960909</v>
      </c>
    </row>
    <row r="275" spans="2:7">
      <c r="B275" s="100">
        <v>269</v>
      </c>
      <c r="C275" s="95">
        <f t="shared" si="24"/>
        <v>99485.8103863711</v>
      </c>
      <c r="D275" s="95">
        <f t="shared" si="22"/>
        <v>13428.469188303154</v>
      </c>
      <c r="E275" s="381">
        <f t="shared" si="23"/>
        <v>16014677.215577394</v>
      </c>
      <c r="F275" s="95">
        <f t="shared" si="21"/>
        <v>112914.27957467425</v>
      </c>
      <c r="G275" s="102">
        <f t="shared" si="25"/>
        <v>1354971.3548960909</v>
      </c>
    </row>
    <row r="276" spans="2:7">
      <c r="B276" s="100">
        <v>270</v>
      </c>
      <c r="C276" s="95">
        <f t="shared" si="24"/>
        <v>99568.715228359739</v>
      </c>
      <c r="D276" s="95">
        <f t="shared" si="22"/>
        <v>13345.564346314513</v>
      </c>
      <c r="E276" s="381">
        <f t="shared" si="23"/>
        <v>15915108.500349034</v>
      </c>
      <c r="F276" s="95">
        <f t="shared" si="21"/>
        <v>112914.27957467425</v>
      </c>
      <c r="G276" s="102">
        <f t="shared" si="25"/>
        <v>1354971.3548960909</v>
      </c>
    </row>
    <row r="277" spans="2:7">
      <c r="B277" s="100">
        <v>271</v>
      </c>
      <c r="C277" s="95">
        <f t="shared" si="24"/>
        <v>99651.689157716697</v>
      </c>
      <c r="D277" s="95">
        <f t="shared" si="22"/>
        <v>13262.590416957542</v>
      </c>
      <c r="E277" s="381">
        <f t="shared" si="23"/>
        <v>15815456.811191317</v>
      </c>
      <c r="F277" s="95">
        <f t="shared" si="21"/>
        <v>112914.27957467423</v>
      </c>
      <c r="G277" s="102">
        <f t="shared" si="25"/>
        <v>1354971.3548960909</v>
      </c>
    </row>
    <row r="278" spans="2:7">
      <c r="B278" s="100">
        <v>272</v>
      </c>
      <c r="C278" s="95">
        <f t="shared" si="24"/>
        <v>99734.732232014809</v>
      </c>
      <c r="D278" s="95">
        <f t="shared" si="22"/>
        <v>13179.547342659447</v>
      </c>
      <c r="E278" s="381">
        <f t="shared" si="23"/>
        <v>15715722.078959301</v>
      </c>
      <c r="F278" s="95">
        <f t="shared" si="21"/>
        <v>112914.27957467426</v>
      </c>
      <c r="G278" s="102">
        <f t="shared" si="25"/>
        <v>1354971.3548960912</v>
      </c>
    </row>
    <row r="279" spans="2:7">
      <c r="B279" s="100">
        <v>273</v>
      </c>
      <c r="C279" s="95">
        <f t="shared" si="24"/>
        <v>99817.844508874827</v>
      </c>
      <c r="D279" s="95">
        <f t="shared" si="22"/>
        <v>13096.435065799436</v>
      </c>
      <c r="E279" s="381">
        <f t="shared" si="23"/>
        <v>15615904.234450426</v>
      </c>
      <c r="F279" s="95">
        <f t="shared" si="21"/>
        <v>112914.27957467426</v>
      </c>
      <c r="G279" s="102">
        <f t="shared" si="25"/>
        <v>1354971.3548960912</v>
      </c>
    </row>
    <row r="280" spans="2:7">
      <c r="B280" s="100">
        <v>274</v>
      </c>
      <c r="C280" s="95">
        <f t="shared" si="24"/>
        <v>99901.02604596554</v>
      </c>
      <c r="D280" s="95">
        <f t="shared" si="22"/>
        <v>13013.253528708705</v>
      </c>
      <c r="E280" s="381">
        <f t="shared" si="23"/>
        <v>15516003.208404461</v>
      </c>
      <c r="F280" s="95">
        <f t="shared" si="21"/>
        <v>112914.27957467425</v>
      </c>
      <c r="G280" s="102">
        <f t="shared" si="25"/>
        <v>1354971.3548960909</v>
      </c>
    </row>
    <row r="281" spans="2:7">
      <c r="B281" s="100">
        <v>275</v>
      </c>
      <c r="C281" s="95">
        <f t="shared" si="24"/>
        <v>99984.276901003846</v>
      </c>
      <c r="D281" s="95">
        <f t="shared" si="22"/>
        <v>12930.0026736704</v>
      </c>
      <c r="E281" s="381">
        <f t="shared" si="23"/>
        <v>15416018.931503458</v>
      </c>
      <c r="F281" s="95">
        <f t="shared" si="21"/>
        <v>112914.27957467425</v>
      </c>
      <c r="G281" s="102">
        <f t="shared" si="25"/>
        <v>1354971.3548960909</v>
      </c>
    </row>
    <row r="282" spans="2:7">
      <c r="B282" s="100">
        <v>276</v>
      </c>
      <c r="C282" s="95">
        <f t="shared" si="24"/>
        <v>100067.59713175469</v>
      </c>
      <c r="D282" s="95">
        <f t="shared" si="22"/>
        <v>12846.682442919564</v>
      </c>
      <c r="E282" s="381">
        <f t="shared" si="23"/>
        <v>15315951.334371703</v>
      </c>
      <c r="F282" s="95">
        <f t="shared" si="21"/>
        <v>112914.27957467426</v>
      </c>
      <c r="G282" s="102">
        <f t="shared" si="25"/>
        <v>1354971.3548960912</v>
      </c>
    </row>
    <row r="283" spans="2:7">
      <c r="B283" s="100">
        <v>277</v>
      </c>
      <c r="C283" s="95">
        <f t="shared" si="24"/>
        <v>100150.98679603115</v>
      </c>
      <c r="D283" s="95">
        <f t="shared" si="22"/>
        <v>12763.292778643103</v>
      </c>
      <c r="E283" s="381">
        <f t="shared" si="23"/>
        <v>15215800.347575672</v>
      </c>
      <c r="F283" s="95">
        <f t="shared" si="21"/>
        <v>112914.27957467426</v>
      </c>
      <c r="G283" s="102">
        <f t="shared" si="25"/>
        <v>1354971.3548960912</v>
      </c>
    </row>
    <row r="284" spans="2:7">
      <c r="B284" s="100">
        <v>278</v>
      </c>
      <c r="C284" s="95">
        <f t="shared" si="24"/>
        <v>100234.44595169451</v>
      </c>
      <c r="D284" s="95">
        <f t="shared" si="22"/>
        <v>12679.833622979742</v>
      </c>
      <c r="E284" s="381">
        <f t="shared" si="23"/>
        <v>15115565.901623977</v>
      </c>
      <c r="F284" s="95">
        <f t="shared" si="21"/>
        <v>112914.27957467425</v>
      </c>
      <c r="G284" s="102">
        <f t="shared" si="25"/>
        <v>1354971.3548960909</v>
      </c>
    </row>
    <row r="285" spans="2:7">
      <c r="B285" s="100">
        <v>279</v>
      </c>
      <c r="C285" s="95">
        <f t="shared" si="24"/>
        <v>100317.97465665426</v>
      </c>
      <c r="D285" s="95">
        <f t="shared" si="22"/>
        <v>12596.304918019998</v>
      </c>
      <c r="E285" s="381">
        <f t="shared" si="23"/>
        <v>15015247.926967323</v>
      </c>
      <c r="F285" s="95">
        <f t="shared" si="21"/>
        <v>112914.27957467426</v>
      </c>
      <c r="G285" s="102">
        <f t="shared" si="25"/>
        <v>1354971.3548960912</v>
      </c>
    </row>
    <row r="286" spans="2:7">
      <c r="B286" s="100">
        <v>280</v>
      </c>
      <c r="C286" s="95">
        <f t="shared" si="24"/>
        <v>100401.57296886813</v>
      </c>
      <c r="D286" s="95">
        <f t="shared" si="22"/>
        <v>12512.706605806119</v>
      </c>
      <c r="E286" s="381">
        <f t="shared" si="23"/>
        <v>14914846.353998454</v>
      </c>
      <c r="F286" s="95">
        <f t="shared" si="21"/>
        <v>112914.27957467425</v>
      </c>
      <c r="G286" s="102">
        <f t="shared" si="25"/>
        <v>1354971.3548960909</v>
      </c>
    </row>
    <row r="287" spans="2:7">
      <c r="B287" s="100">
        <v>281</v>
      </c>
      <c r="C287" s="95">
        <f t="shared" si="24"/>
        <v>100485.24094634219</v>
      </c>
      <c r="D287" s="95">
        <f t="shared" si="22"/>
        <v>12429.038628332062</v>
      </c>
      <c r="E287" s="381">
        <f t="shared" si="23"/>
        <v>14814361.113052113</v>
      </c>
      <c r="F287" s="95">
        <f t="shared" si="21"/>
        <v>112914.27957467426</v>
      </c>
      <c r="G287" s="102">
        <f t="shared" si="25"/>
        <v>1354971.3548960912</v>
      </c>
    </row>
    <row r="288" spans="2:7">
      <c r="B288" s="100">
        <v>282</v>
      </c>
      <c r="C288" s="95">
        <f t="shared" si="24"/>
        <v>100568.9786471308</v>
      </c>
      <c r="D288" s="95">
        <f t="shared" si="22"/>
        <v>12345.300927543443</v>
      </c>
      <c r="E288" s="381">
        <f t="shared" si="23"/>
        <v>14713792.134404982</v>
      </c>
      <c r="F288" s="95">
        <f t="shared" si="21"/>
        <v>112914.27957467425</v>
      </c>
      <c r="G288" s="102">
        <f t="shared" si="25"/>
        <v>1354971.3548960909</v>
      </c>
    </row>
    <row r="289" spans="2:7">
      <c r="B289" s="100">
        <v>283</v>
      </c>
      <c r="C289" s="95">
        <f t="shared" si="24"/>
        <v>100652.78612933675</v>
      </c>
      <c r="D289" s="95">
        <f t="shared" si="22"/>
        <v>12261.493445337501</v>
      </c>
      <c r="E289" s="381">
        <f t="shared" si="23"/>
        <v>14613139.348275645</v>
      </c>
      <c r="F289" s="95">
        <f t="shared" si="21"/>
        <v>112914.27957467425</v>
      </c>
      <c r="G289" s="102">
        <f t="shared" si="25"/>
        <v>1354971.3548960909</v>
      </c>
    </row>
    <row r="290" spans="2:7">
      <c r="B290" s="100">
        <v>284</v>
      </c>
      <c r="C290" s="95">
        <f t="shared" si="24"/>
        <v>100736.66345111121</v>
      </c>
      <c r="D290" s="95">
        <f t="shared" si="22"/>
        <v>12177.616123563053</v>
      </c>
      <c r="E290" s="381">
        <f t="shared" si="23"/>
        <v>14512402.684824534</v>
      </c>
      <c r="F290" s="95">
        <f t="shared" si="21"/>
        <v>112914.27957467426</v>
      </c>
      <c r="G290" s="102">
        <f t="shared" si="25"/>
        <v>1354971.3548960912</v>
      </c>
    </row>
    <row r="291" spans="2:7">
      <c r="B291" s="100">
        <v>285</v>
      </c>
      <c r="C291" s="95">
        <f t="shared" si="24"/>
        <v>100820.61067065378</v>
      </c>
      <c r="D291" s="95">
        <f t="shared" si="22"/>
        <v>12093.66890402046</v>
      </c>
      <c r="E291" s="381">
        <f t="shared" si="23"/>
        <v>14411582.07415388</v>
      </c>
      <c r="F291" s="95">
        <f t="shared" si="21"/>
        <v>112914.27957467425</v>
      </c>
      <c r="G291" s="102">
        <f t="shared" si="25"/>
        <v>1354971.3548960909</v>
      </c>
    </row>
    <row r="292" spans="2:7">
      <c r="B292" s="100">
        <v>286</v>
      </c>
      <c r="C292" s="95">
        <f t="shared" si="24"/>
        <v>100904.62784621266</v>
      </c>
      <c r="D292" s="95">
        <f t="shared" si="22"/>
        <v>12009.651728461582</v>
      </c>
      <c r="E292" s="381">
        <f t="shared" si="23"/>
        <v>14310677.446307667</v>
      </c>
      <c r="F292" s="95">
        <f t="shared" si="21"/>
        <v>112914.27957467425</v>
      </c>
      <c r="G292" s="102">
        <f t="shared" si="25"/>
        <v>1354971.3548960909</v>
      </c>
    </row>
    <row r="293" spans="2:7">
      <c r="B293" s="100">
        <v>287</v>
      </c>
      <c r="C293" s="95">
        <f t="shared" si="24"/>
        <v>100988.71503608453</v>
      </c>
      <c r="D293" s="95">
        <f t="shared" si="22"/>
        <v>11925.564538589739</v>
      </c>
      <c r="E293" s="381">
        <f t="shared" si="23"/>
        <v>14209688.731271582</v>
      </c>
      <c r="F293" s="95">
        <f t="shared" si="21"/>
        <v>112914.27957467426</v>
      </c>
      <c r="G293" s="102">
        <f t="shared" si="25"/>
        <v>1354971.3548960912</v>
      </c>
    </row>
    <row r="294" spans="2:7">
      <c r="B294" s="100">
        <v>288</v>
      </c>
      <c r="C294" s="95">
        <f t="shared" si="24"/>
        <v>101072.87229861457</v>
      </c>
      <c r="D294" s="95">
        <f t="shared" si="22"/>
        <v>11841.40727605967</v>
      </c>
      <c r="E294" s="381">
        <f t="shared" si="23"/>
        <v>14108615.858972967</v>
      </c>
      <c r="F294" s="95">
        <f t="shared" si="21"/>
        <v>112914.27957467425</v>
      </c>
      <c r="G294" s="102">
        <f t="shared" si="25"/>
        <v>1354971.3548960909</v>
      </c>
    </row>
    <row r="295" spans="2:7">
      <c r="B295" s="100">
        <v>289</v>
      </c>
      <c r="C295" s="95">
        <f t="shared" si="24"/>
        <v>101157.09969219676</v>
      </c>
      <c r="D295" s="95">
        <f t="shared" si="22"/>
        <v>11757.179882477492</v>
      </c>
      <c r="E295" s="381">
        <f t="shared" si="23"/>
        <v>14007458.759280769</v>
      </c>
      <c r="F295" s="95">
        <f t="shared" si="21"/>
        <v>112914.27957467425</v>
      </c>
      <c r="G295" s="102">
        <f t="shared" si="25"/>
        <v>1354971.3548960909</v>
      </c>
    </row>
    <row r="296" spans="2:7">
      <c r="B296" s="100">
        <v>290</v>
      </c>
      <c r="C296" s="95">
        <f t="shared" si="24"/>
        <v>101241.3972752736</v>
      </c>
      <c r="D296" s="95">
        <f t="shared" si="22"/>
        <v>11672.88229940066</v>
      </c>
      <c r="E296" s="381">
        <f t="shared" si="23"/>
        <v>13906217.362005496</v>
      </c>
      <c r="F296" s="95">
        <f t="shared" si="21"/>
        <v>112914.27957467426</v>
      </c>
      <c r="G296" s="102">
        <f t="shared" si="25"/>
        <v>1354971.3548960912</v>
      </c>
    </row>
    <row r="297" spans="2:7">
      <c r="B297" s="100">
        <v>291</v>
      </c>
      <c r="C297" s="95">
        <f t="shared" si="24"/>
        <v>101325.76510633632</v>
      </c>
      <c r="D297" s="95">
        <f t="shared" si="22"/>
        <v>11588.514468337931</v>
      </c>
      <c r="E297" s="381">
        <f t="shared" si="23"/>
        <v>13804891.596899159</v>
      </c>
      <c r="F297" s="95">
        <f t="shared" si="21"/>
        <v>112914.27957467425</v>
      </c>
      <c r="G297" s="102">
        <f t="shared" si="25"/>
        <v>1354971.3548960909</v>
      </c>
    </row>
    <row r="298" spans="2:7">
      <c r="B298" s="100">
        <v>292</v>
      </c>
      <c r="C298" s="95">
        <f t="shared" si="24"/>
        <v>101410.20324392493</v>
      </c>
      <c r="D298" s="95">
        <f t="shared" si="22"/>
        <v>11504.07633074932</v>
      </c>
      <c r="E298" s="381">
        <f t="shared" si="23"/>
        <v>13703481.393655235</v>
      </c>
      <c r="F298" s="95">
        <f t="shared" ref="F298:F361" si="26">SUM(C298:D298)</f>
        <v>112914.27957467425</v>
      </c>
      <c r="G298" s="102">
        <f t="shared" si="25"/>
        <v>1354971.3548960909</v>
      </c>
    </row>
    <row r="299" spans="2:7">
      <c r="B299" s="100">
        <v>293</v>
      </c>
      <c r="C299" s="95">
        <f t="shared" si="24"/>
        <v>101494.71174662821</v>
      </c>
      <c r="D299" s="95">
        <f t="shared" ref="D299:D362" si="27">IPMT(C$3/12,B299,D$3*12,B$3*-1,0)</f>
        <v>11419.567828046047</v>
      </c>
      <c r="E299" s="381">
        <f t="shared" ref="E299:E362" si="28">E298-C299</f>
        <v>13601986.681908607</v>
      </c>
      <c r="F299" s="95">
        <f t="shared" si="26"/>
        <v>112914.27957467425</v>
      </c>
      <c r="G299" s="102">
        <f t="shared" si="25"/>
        <v>1354971.3548960909</v>
      </c>
    </row>
    <row r="300" spans="2:7">
      <c r="B300" s="100">
        <v>294</v>
      </c>
      <c r="C300" s="95">
        <f t="shared" si="24"/>
        <v>101579.29067308371</v>
      </c>
      <c r="D300" s="95">
        <f t="shared" si="27"/>
        <v>11334.988901590523</v>
      </c>
      <c r="E300" s="381">
        <f t="shared" si="28"/>
        <v>13500407.391235523</v>
      </c>
      <c r="F300" s="95">
        <f t="shared" si="26"/>
        <v>112914.27957467423</v>
      </c>
      <c r="G300" s="102">
        <f t="shared" si="25"/>
        <v>1354971.3548960909</v>
      </c>
    </row>
    <row r="301" spans="2:7">
      <c r="B301" s="100">
        <v>295</v>
      </c>
      <c r="C301" s="95">
        <f t="shared" si="24"/>
        <v>101663.94008197797</v>
      </c>
      <c r="D301" s="95">
        <f t="shared" si="27"/>
        <v>11250.339492696288</v>
      </c>
      <c r="E301" s="381">
        <f t="shared" si="28"/>
        <v>13398743.451153545</v>
      </c>
      <c r="F301" s="95">
        <f t="shared" si="26"/>
        <v>112914.27957467426</v>
      </c>
      <c r="G301" s="102">
        <f t="shared" si="25"/>
        <v>1354971.3548960912</v>
      </c>
    </row>
    <row r="302" spans="2:7">
      <c r="B302" s="100">
        <v>296</v>
      </c>
      <c r="C302" s="95">
        <f t="shared" si="24"/>
        <v>101748.66003204629</v>
      </c>
      <c r="D302" s="95">
        <f t="shared" si="27"/>
        <v>11165.619542627972</v>
      </c>
      <c r="E302" s="381">
        <f t="shared" si="28"/>
        <v>13296994.791121498</v>
      </c>
      <c r="F302" s="95">
        <f t="shared" si="26"/>
        <v>112914.27957467426</v>
      </c>
      <c r="G302" s="102">
        <f t="shared" si="25"/>
        <v>1354971.3548960912</v>
      </c>
    </row>
    <row r="303" spans="2:7">
      <c r="B303" s="100">
        <v>297</v>
      </c>
      <c r="C303" s="95">
        <f t="shared" si="24"/>
        <v>101833.45058207298</v>
      </c>
      <c r="D303" s="95">
        <f t="shared" si="27"/>
        <v>11080.828992601266</v>
      </c>
      <c r="E303" s="381">
        <f t="shared" si="28"/>
        <v>13195161.340539426</v>
      </c>
      <c r="F303" s="95">
        <f t="shared" si="26"/>
        <v>112914.27957467425</v>
      </c>
      <c r="G303" s="102">
        <f t="shared" si="25"/>
        <v>1354971.3548960909</v>
      </c>
    </row>
    <row r="304" spans="2:7">
      <c r="B304" s="100">
        <v>298</v>
      </c>
      <c r="C304" s="95">
        <f t="shared" si="24"/>
        <v>101918.31179089138</v>
      </c>
      <c r="D304" s="95">
        <f t="shared" si="27"/>
        <v>10995.967783782873</v>
      </c>
      <c r="E304" s="381">
        <f t="shared" si="28"/>
        <v>13093243.028748535</v>
      </c>
      <c r="F304" s="95">
        <f t="shared" si="26"/>
        <v>112914.27957467426</v>
      </c>
      <c r="G304" s="102">
        <f t="shared" si="25"/>
        <v>1354971.3548960912</v>
      </c>
    </row>
    <row r="305" spans="2:7">
      <c r="B305" s="100">
        <v>299</v>
      </c>
      <c r="C305" s="95">
        <f t="shared" si="24"/>
        <v>102003.24371738378</v>
      </c>
      <c r="D305" s="95">
        <f t="shared" si="27"/>
        <v>10911.035857290462</v>
      </c>
      <c r="E305" s="381">
        <f t="shared" si="28"/>
        <v>12991239.785031151</v>
      </c>
      <c r="F305" s="95">
        <f t="shared" si="26"/>
        <v>112914.27957467425</v>
      </c>
      <c r="G305" s="102">
        <f t="shared" si="25"/>
        <v>1354971.3548960909</v>
      </c>
    </row>
    <row r="306" spans="2:7">
      <c r="B306" s="100">
        <v>300</v>
      </c>
      <c r="C306" s="95">
        <f t="shared" si="24"/>
        <v>102088.24642048161</v>
      </c>
      <c r="D306" s="95">
        <f t="shared" si="27"/>
        <v>10826.033154192646</v>
      </c>
      <c r="E306" s="381">
        <f t="shared" si="28"/>
        <v>12889151.538610669</v>
      </c>
      <c r="F306" s="95">
        <f t="shared" si="26"/>
        <v>112914.27957467425</v>
      </c>
      <c r="G306" s="102">
        <f t="shared" si="25"/>
        <v>1354971.3548960909</v>
      </c>
    </row>
    <row r="307" spans="2:7">
      <c r="B307" s="100">
        <v>301</v>
      </c>
      <c r="C307" s="95">
        <f t="shared" si="24"/>
        <v>102173.31995916534</v>
      </c>
      <c r="D307" s="95">
        <f t="shared" si="27"/>
        <v>10740.959615508909</v>
      </c>
      <c r="E307" s="381">
        <f t="shared" si="28"/>
        <v>12786978.218651503</v>
      </c>
      <c r="F307" s="95">
        <f t="shared" si="26"/>
        <v>112914.27957467425</v>
      </c>
      <c r="G307" s="102">
        <f t="shared" si="25"/>
        <v>1354971.3548960909</v>
      </c>
    </row>
    <row r="308" spans="2:7">
      <c r="B308" s="100">
        <v>302</v>
      </c>
      <c r="C308" s="95">
        <f t="shared" si="24"/>
        <v>102258.46439246465</v>
      </c>
      <c r="D308" s="95">
        <f t="shared" si="27"/>
        <v>10655.815182209606</v>
      </c>
      <c r="E308" s="381">
        <f t="shared" si="28"/>
        <v>12684719.754259039</v>
      </c>
      <c r="F308" s="95">
        <f t="shared" si="26"/>
        <v>112914.27957467426</v>
      </c>
      <c r="G308" s="102">
        <f t="shared" si="25"/>
        <v>1354971.3548960912</v>
      </c>
    </row>
    <row r="309" spans="2:7">
      <c r="B309" s="100">
        <v>303</v>
      </c>
      <c r="C309" s="95">
        <f t="shared" si="24"/>
        <v>102343.67977945837</v>
      </c>
      <c r="D309" s="95">
        <f t="shared" si="27"/>
        <v>10570.599795215885</v>
      </c>
      <c r="E309" s="381">
        <f t="shared" si="28"/>
        <v>12582376.07447958</v>
      </c>
      <c r="F309" s="95">
        <f t="shared" si="26"/>
        <v>112914.27957467425</v>
      </c>
      <c r="G309" s="102">
        <f t="shared" si="25"/>
        <v>1354971.3548960909</v>
      </c>
    </row>
    <row r="310" spans="2:7">
      <c r="B310" s="100">
        <v>304</v>
      </c>
      <c r="C310" s="95">
        <f t="shared" si="24"/>
        <v>102428.96617927458</v>
      </c>
      <c r="D310" s="95">
        <f t="shared" si="27"/>
        <v>10485.313395399669</v>
      </c>
      <c r="E310" s="381">
        <f t="shared" si="28"/>
        <v>12479947.108300306</v>
      </c>
      <c r="F310" s="95">
        <f t="shared" si="26"/>
        <v>112914.27957467425</v>
      </c>
      <c r="G310" s="102">
        <f t="shared" si="25"/>
        <v>1354971.3548960909</v>
      </c>
    </row>
    <row r="311" spans="2:7">
      <c r="B311" s="100">
        <v>305</v>
      </c>
      <c r="C311" s="95">
        <f t="shared" si="24"/>
        <v>102514.32365109064</v>
      </c>
      <c r="D311" s="95">
        <f t="shared" si="27"/>
        <v>10399.955923583606</v>
      </c>
      <c r="E311" s="381">
        <f t="shared" si="28"/>
        <v>12377432.784649216</v>
      </c>
      <c r="F311" s="95">
        <f t="shared" si="26"/>
        <v>112914.27957467425</v>
      </c>
      <c r="G311" s="102">
        <f t="shared" si="25"/>
        <v>1354971.3548960909</v>
      </c>
    </row>
    <row r="312" spans="2:7">
      <c r="B312" s="100">
        <v>306</v>
      </c>
      <c r="C312" s="95">
        <f t="shared" si="24"/>
        <v>102599.75225413321</v>
      </c>
      <c r="D312" s="95">
        <f t="shared" si="27"/>
        <v>10314.527320541032</v>
      </c>
      <c r="E312" s="381">
        <f t="shared" si="28"/>
        <v>12274833.032395082</v>
      </c>
      <c r="F312" s="95">
        <f t="shared" si="26"/>
        <v>112914.27957467425</v>
      </c>
      <c r="G312" s="102">
        <f t="shared" si="25"/>
        <v>1354971.3548960909</v>
      </c>
    </row>
    <row r="313" spans="2:7">
      <c r="B313" s="100">
        <v>307</v>
      </c>
      <c r="C313" s="95">
        <f t="shared" si="24"/>
        <v>102685.25204767832</v>
      </c>
      <c r="D313" s="95">
        <f t="shared" si="27"/>
        <v>10229.02752699592</v>
      </c>
      <c r="E313" s="381">
        <f t="shared" si="28"/>
        <v>12172147.780347403</v>
      </c>
      <c r="F313" s="95">
        <f t="shared" si="26"/>
        <v>112914.27957467425</v>
      </c>
      <c r="G313" s="102">
        <f t="shared" si="25"/>
        <v>1354971.3548960909</v>
      </c>
    </row>
    <row r="314" spans="2:7">
      <c r="B314" s="100">
        <v>308</v>
      </c>
      <c r="C314" s="95">
        <f t="shared" si="24"/>
        <v>102770.8230910514</v>
      </c>
      <c r="D314" s="95">
        <f t="shared" si="27"/>
        <v>10143.456483622855</v>
      </c>
      <c r="E314" s="381">
        <f t="shared" si="28"/>
        <v>12069376.957256353</v>
      </c>
      <c r="F314" s="95">
        <f t="shared" si="26"/>
        <v>112914.27957467425</v>
      </c>
      <c r="G314" s="102">
        <f t="shared" si="25"/>
        <v>1354971.3548960909</v>
      </c>
    </row>
    <row r="315" spans="2:7">
      <c r="B315" s="100">
        <v>309</v>
      </c>
      <c r="C315" s="95">
        <f t="shared" si="24"/>
        <v>102856.46544362727</v>
      </c>
      <c r="D315" s="95">
        <f t="shared" si="27"/>
        <v>10057.814131046978</v>
      </c>
      <c r="E315" s="381">
        <f t="shared" si="28"/>
        <v>11966520.491812725</v>
      </c>
      <c r="F315" s="95">
        <f t="shared" si="26"/>
        <v>112914.27957467425</v>
      </c>
      <c r="G315" s="102">
        <f t="shared" si="25"/>
        <v>1354971.3548960909</v>
      </c>
    </row>
    <row r="316" spans="2:7">
      <c r="B316" s="100">
        <v>310</v>
      </c>
      <c r="C316" s="95">
        <f t="shared" si="24"/>
        <v>102942.17916483029</v>
      </c>
      <c r="D316" s="95">
        <f t="shared" si="27"/>
        <v>9972.1004098439553</v>
      </c>
      <c r="E316" s="381">
        <f t="shared" si="28"/>
        <v>11863578.312647894</v>
      </c>
      <c r="F316" s="95">
        <f t="shared" si="26"/>
        <v>112914.27957467425</v>
      </c>
      <c r="G316" s="102">
        <f t="shared" si="25"/>
        <v>1354971.3548960909</v>
      </c>
    </row>
    <row r="317" spans="2:7">
      <c r="B317" s="100">
        <v>311</v>
      </c>
      <c r="C317" s="95">
        <f t="shared" si="24"/>
        <v>103027.96431413433</v>
      </c>
      <c r="D317" s="95">
        <f t="shared" si="27"/>
        <v>9886.31526053993</v>
      </c>
      <c r="E317" s="381">
        <f t="shared" si="28"/>
        <v>11760550.348333759</v>
      </c>
      <c r="F317" s="95">
        <f t="shared" si="26"/>
        <v>112914.27957467426</v>
      </c>
      <c r="G317" s="102">
        <f t="shared" si="25"/>
        <v>1354971.3548960912</v>
      </c>
    </row>
    <row r="318" spans="2:7">
      <c r="B318" s="100">
        <v>312</v>
      </c>
      <c r="C318" s="95">
        <f t="shared" si="24"/>
        <v>103113.82095106276</v>
      </c>
      <c r="D318" s="95">
        <f t="shared" si="27"/>
        <v>9800.4586236114865</v>
      </c>
      <c r="E318" s="381">
        <f t="shared" si="28"/>
        <v>11657436.527382696</v>
      </c>
      <c r="F318" s="95">
        <f t="shared" si="26"/>
        <v>112914.27957467425</v>
      </c>
      <c r="G318" s="102">
        <f t="shared" si="25"/>
        <v>1354971.3548960909</v>
      </c>
    </row>
    <row r="319" spans="2:7">
      <c r="B319" s="100">
        <v>313</v>
      </c>
      <c r="C319" s="95">
        <f t="shared" si="24"/>
        <v>103199.74913518866</v>
      </c>
      <c r="D319" s="95">
        <f t="shared" si="27"/>
        <v>9714.5304394855993</v>
      </c>
      <c r="E319" s="381">
        <f t="shared" si="28"/>
        <v>11554236.778247507</v>
      </c>
      <c r="F319" s="95">
        <f t="shared" si="26"/>
        <v>112914.27957467426</v>
      </c>
      <c r="G319" s="102">
        <f t="shared" si="25"/>
        <v>1354971.3548960912</v>
      </c>
    </row>
    <row r="320" spans="2:7">
      <c r="B320" s="100">
        <v>314</v>
      </c>
      <c r="C320" s="95">
        <f t="shared" si="24"/>
        <v>103285.74892613463</v>
      </c>
      <c r="D320" s="95">
        <f t="shared" si="27"/>
        <v>9628.5306485396086</v>
      </c>
      <c r="E320" s="381">
        <f t="shared" si="28"/>
        <v>11450951.029321373</v>
      </c>
      <c r="F320" s="95">
        <f t="shared" si="26"/>
        <v>112914.27957467425</v>
      </c>
      <c r="G320" s="102">
        <f t="shared" si="25"/>
        <v>1354971.3548960909</v>
      </c>
    </row>
    <row r="321" spans="2:7">
      <c r="B321" s="100">
        <v>315</v>
      </c>
      <c r="C321" s="95">
        <f t="shared" si="24"/>
        <v>103371.82038357308</v>
      </c>
      <c r="D321" s="95">
        <f t="shared" si="27"/>
        <v>9542.459191101163</v>
      </c>
      <c r="E321" s="381">
        <f t="shared" si="28"/>
        <v>11347579.2089378</v>
      </c>
      <c r="F321" s="95">
        <f t="shared" si="26"/>
        <v>112914.27957467425</v>
      </c>
      <c r="G321" s="102">
        <f t="shared" si="25"/>
        <v>1354971.3548960909</v>
      </c>
    </row>
    <row r="322" spans="2:7">
      <c r="B322" s="100">
        <v>316</v>
      </c>
      <c r="C322" s="95">
        <f t="shared" si="24"/>
        <v>103457.96356722606</v>
      </c>
      <c r="D322" s="95">
        <f t="shared" si="27"/>
        <v>9456.3160074481857</v>
      </c>
      <c r="E322" s="381">
        <f t="shared" si="28"/>
        <v>11244121.245370574</v>
      </c>
      <c r="F322" s="95">
        <f t="shared" si="26"/>
        <v>112914.27957467425</v>
      </c>
      <c r="G322" s="102">
        <f t="shared" si="25"/>
        <v>1354971.3548960909</v>
      </c>
    </row>
    <row r="323" spans="2:7">
      <c r="B323" s="100">
        <v>317</v>
      </c>
      <c r="C323" s="95">
        <f t="shared" si="24"/>
        <v>103544.17853686542</v>
      </c>
      <c r="D323" s="95">
        <f t="shared" si="27"/>
        <v>9370.1010378088304</v>
      </c>
      <c r="E323" s="381">
        <f t="shared" si="28"/>
        <v>11140577.066833708</v>
      </c>
      <c r="F323" s="95">
        <f t="shared" si="26"/>
        <v>112914.27957467425</v>
      </c>
      <c r="G323" s="102">
        <f t="shared" si="25"/>
        <v>1354971.3548960909</v>
      </c>
    </row>
    <row r="324" spans="2:7">
      <c r="B324" s="100">
        <v>318</v>
      </c>
      <c r="C324" s="95">
        <f t="shared" si="24"/>
        <v>103630.46535231281</v>
      </c>
      <c r="D324" s="95">
        <f t="shared" si="27"/>
        <v>9283.8142223614432</v>
      </c>
      <c r="E324" s="381">
        <f t="shared" si="28"/>
        <v>11036946.601481395</v>
      </c>
      <c r="F324" s="95">
        <f t="shared" si="26"/>
        <v>112914.27957467425</v>
      </c>
      <c r="G324" s="102">
        <f t="shared" si="25"/>
        <v>1354971.3548960909</v>
      </c>
    </row>
    <row r="325" spans="2:7">
      <c r="B325" s="100">
        <v>319</v>
      </c>
      <c r="C325" s="95">
        <f t="shared" si="24"/>
        <v>103716.82407343973</v>
      </c>
      <c r="D325" s="95">
        <f t="shared" si="27"/>
        <v>9197.4555012345154</v>
      </c>
      <c r="E325" s="381">
        <f t="shared" si="28"/>
        <v>10933229.777407955</v>
      </c>
      <c r="F325" s="95">
        <f t="shared" si="26"/>
        <v>112914.27957467423</v>
      </c>
      <c r="G325" s="102">
        <f t="shared" si="25"/>
        <v>1354971.3548960909</v>
      </c>
    </row>
    <row r="326" spans="2:7">
      <c r="B326" s="100">
        <v>320</v>
      </c>
      <c r="C326" s="95">
        <f t="shared" si="24"/>
        <v>103803.25476016759</v>
      </c>
      <c r="D326" s="95">
        <f t="shared" si="27"/>
        <v>9111.0248145066489</v>
      </c>
      <c r="E326" s="381">
        <f t="shared" si="28"/>
        <v>10829426.522647787</v>
      </c>
      <c r="F326" s="95">
        <f t="shared" si="26"/>
        <v>112914.27957467423</v>
      </c>
      <c r="G326" s="102">
        <f t="shared" si="25"/>
        <v>1354971.3548960909</v>
      </c>
    </row>
    <row r="327" spans="2:7">
      <c r="B327" s="100">
        <v>321</v>
      </c>
      <c r="C327" s="95">
        <f t="shared" si="24"/>
        <v>103889.75747246774</v>
      </c>
      <c r="D327" s="95">
        <f t="shared" si="27"/>
        <v>9024.5221022065107</v>
      </c>
      <c r="E327" s="381">
        <f t="shared" si="28"/>
        <v>10725536.765175318</v>
      </c>
      <c r="F327" s="95">
        <f t="shared" si="26"/>
        <v>112914.27957467425</v>
      </c>
      <c r="G327" s="102">
        <f t="shared" si="25"/>
        <v>1354971.3548960909</v>
      </c>
    </row>
    <row r="328" spans="2:7">
      <c r="B328" s="100">
        <v>322</v>
      </c>
      <c r="C328" s="95">
        <f t="shared" ref="C328:C391" si="29">PPMT(C$3/12,B328,D$3*12,B$3*-1,0,0)</f>
        <v>103976.33227036147</v>
      </c>
      <c r="D328" s="95">
        <f t="shared" si="27"/>
        <v>8937.9473043127855</v>
      </c>
      <c r="E328" s="381">
        <f t="shared" si="28"/>
        <v>10621560.432904957</v>
      </c>
      <c r="F328" s="95">
        <f t="shared" si="26"/>
        <v>112914.27957467425</v>
      </c>
      <c r="G328" s="102">
        <f t="shared" ref="G328:G391" si="30">F328*12</f>
        <v>1354971.3548960909</v>
      </c>
    </row>
    <row r="329" spans="2:7">
      <c r="B329" s="100">
        <v>323</v>
      </c>
      <c r="C329" s="95">
        <f t="shared" si="29"/>
        <v>104062.9792139201</v>
      </c>
      <c r="D329" s="95">
        <f t="shared" si="27"/>
        <v>8851.3003607541523</v>
      </c>
      <c r="E329" s="381">
        <f t="shared" si="28"/>
        <v>10517497.453691037</v>
      </c>
      <c r="F329" s="95">
        <f t="shared" si="26"/>
        <v>112914.27957467425</v>
      </c>
      <c r="G329" s="102">
        <f t="shared" si="30"/>
        <v>1354971.3548960909</v>
      </c>
    </row>
    <row r="330" spans="2:7">
      <c r="B330" s="100">
        <v>324</v>
      </c>
      <c r="C330" s="95">
        <f t="shared" si="29"/>
        <v>104149.69836326502</v>
      </c>
      <c r="D330" s="95">
        <f t="shared" si="27"/>
        <v>8764.5812114092205</v>
      </c>
      <c r="E330" s="381">
        <f t="shared" si="28"/>
        <v>10413347.755327772</v>
      </c>
      <c r="F330" s="95">
        <f t="shared" si="26"/>
        <v>112914.27957467425</v>
      </c>
      <c r="G330" s="102">
        <f t="shared" si="30"/>
        <v>1354971.3548960909</v>
      </c>
    </row>
    <row r="331" spans="2:7">
      <c r="B331" s="100">
        <v>325</v>
      </c>
      <c r="C331" s="95">
        <f t="shared" si="29"/>
        <v>104236.48977856775</v>
      </c>
      <c r="D331" s="95">
        <f t="shared" si="27"/>
        <v>8677.7897961064973</v>
      </c>
      <c r="E331" s="381">
        <f t="shared" si="28"/>
        <v>10309111.265549205</v>
      </c>
      <c r="F331" s="95">
        <f t="shared" si="26"/>
        <v>112914.27957467425</v>
      </c>
      <c r="G331" s="102">
        <f t="shared" si="30"/>
        <v>1354971.3548960909</v>
      </c>
    </row>
    <row r="332" spans="2:7">
      <c r="B332" s="100">
        <v>326</v>
      </c>
      <c r="C332" s="95">
        <f t="shared" si="29"/>
        <v>104323.35352004989</v>
      </c>
      <c r="D332" s="95">
        <f t="shared" si="27"/>
        <v>8590.9260546243586</v>
      </c>
      <c r="E332" s="381">
        <f t="shared" si="28"/>
        <v>10204787.912029155</v>
      </c>
      <c r="F332" s="95">
        <f t="shared" si="26"/>
        <v>112914.27957467425</v>
      </c>
      <c r="G332" s="102">
        <f t="shared" si="30"/>
        <v>1354971.3548960909</v>
      </c>
    </row>
    <row r="333" spans="2:7">
      <c r="B333" s="100">
        <v>327</v>
      </c>
      <c r="C333" s="95">
        <f t="shared" si="29"/>
        <v>104410.28964798327</v>
      </c>
      <c r="D333" s="95">
        <f t="shared" si="27"/>
        <v>8503.9899266909833</v>
      </c>
      <c r="E333" s="381">
        <f t="shared" si="28"/>
        <v>10100377.622381171</v>
      </c>
      <c r="F333" s="95">
        <f t="shared" si="26"/>
        <v>112914.27957467425</v>
      </c>
      <c r="G333" s="102">
        <f t="shared" si="30"/>
        <v>1354971.3548960909</v>
      </c>
    </row>
    <row r="334" spans="2:7">
      <c r="B334" s="100">
        <v>328</v>
      </c>
      <c r="C334" s="95">
        <f t="shared" si="29"/>
        <v>104497.29822268992</v>
      </c>
      <c r="D334" s="95">
        <f t="shared" si="27"/>
        <v>8416.9813519843301</v>
      </c>
      <c r="E334" s="381">
        <f t="shared" si="28"/>
        <v>9995880.3241584804</v>
      </c>
      <c r="F334" s="95">
        <f t="shared" si="26"/>
        <v>112914.27957467425</v>
      </c>
      <c r="G334" s="102">
        <f t="shared" si="30"/>
        <v>1354971.3548960909</v>
      </c>
    </row>
    <row r="335" spans="2:7">
      <c r="B335" s="100">
        <v>329</v>
      </c>
      <c r="C335" s="95">
        <f t="shared" si="29"/>
        <v>104584.37930454216</v>
      </c>
      <c r="D335" s="95">
        <f t="shared" si="27"/>
        <v>8329.9002701320896</v>
      </c>
      <c r="E335" s="381">
        <f t="shared" si="28"/>
        <v>9891295.9448539391</v>
      </c>
      <c r="F335" s="95">
        <f t="shared" si="26"/>
        <v>112914.27957467425</v>
      </c>
      <c r="G335" s="102">
        <f t="shared" si="30"/>
        <v>1354971.3548960909</v>
      </c>
    </row>
    <row r="336" spans="2:7">
      <c r="B336" s="100">
        <v>330</v>
      </c>
      <c r="C336" s="95">
        <f t="shared" si="29"/>
        <v>104671.53295396261</v>
      </c>
      <c r="D336" s="95">
        <f t="shared" si="27"/>
        <v>8242.7466207116377</v>
      </c>
      <c r="E336" s="381">
        <f t="shared" si="28"/>
        <v>9786624.4118999764</v>
      </c>
      <c r="F336" s="95">
        <f t="shared" si="26"/>
        <v>112914.27957467425</v>
      </c>
      <c r="G336" s="102">
        <f t="shared" si="30"/>
        <v>1354971.3548960909</v>
      </c>
    </row>
    <row r="337" spans="2:7">
      <c r="B337" s="100">
        <v>331</v>
      </c>
      <c r="C337" s="95">
        <f t="shared" si="29"/>
        <v>104758.75923142424</v>
      </c>
      <c r="D337" s="95">
        <f t="shared" si="27"/>
        <v>8155.5203432500011</v>
      </c>
      <c r="E337" s="381">
        <f t="shared" si="28"/>
        <v>9681865.6526685525</v>
      </c>
      <c r="F337" s="95">
        <f t="shared" si="26"/>
        <v>112914.27957467423</v>
      </c>
      <c r="G337" s="102">
        <f t="shared" si="30"/>
        <v>1354971.3548960909</v>
      </c>
    </row>
    <row r="338" spans="2:7">
      <c r="B338" s="100">
        <v>332</v>
      </c>
      <c r="C338" s="95">
        <f t="shared" si="29"/>
        <v>104846.05819745043</v>
      </c>
      <c r="D338" s="95">
        <f t="shared" si="27"/>
        <v>8068.2213772238147</v>
      </c>
      <c r="E338" s="381">
        <f t="shared" si="28"/>
        <v>9577019.5944711026</v>
      </c>
      <c r="F338" s="95">
        <f t="shared" si="26"/>
        <v>112914.27957467425</v>
      </c>
      <c r="G338" s="102">
        <f t="shared" si="30"/>
        <v>1354971.3548960909</v>
      </c>
    </row>
    <row r="339" spans="2:7">
      <c r="B339" s="100">
        <v>333</v>
      </c>
      <c r="C339" s="95">
        <f t="shared" si="29"/>
        <v>104933.42991261499</v>
      </c>
      <c r="D339" s="95">
        <f t="shared" si="27"/>
        <v>7980.8496620592732</v>
      </c>
      <c r="E339" s="381">
        <f t="shared" si="28"/>
        <v>9472086.164558487</v>
      </c>
      <c r="F339" s="95">
        <f t="shared" si="26"/>
        <v>112914.27957467426</v>
      </c>
      <c r="G339" s="102">
        <f t="shared" si="30"/>
        <v>1354971.3548960912</v>
      </c>
    </row>
    <row r="340" spans="2:7">
      <c r="B340" s="100">
        <v>334</v>
      </c>
      <c r="C340" s="95">
        <f t="shared" si="29"/>
        <v>105020.87443754217</v>
      </c>
      <c r="D340" s="95">
        <f t="shared" si="27"/>
        <v>7893.4051371320948</v>
      </c>
      <c r="E340" s="381">
        <f t="shared" si="28"/>
        <v>9367065.2901209444</v>
      </c>
      <c r="F340" s="95">
        <f t="shared" si="26"/>
        <v>112914.27957467426</v>
      </c>
      <c r="G340" s="102">
        <f t="shared" si="30"/>
        <v>1354971.3548960912</v>
      </c>
    </row>
    <row r="341" spans="2:7">
      <c r="B341" s="100">
        <v>335</v>
      </c>
      <c r="C341" s="95">
        <f t="shared" si="29"/>
        <v>105108.39183290677</v>
      </c>
      <c r="D341" s="95">
        <f t="shared" si="27"/>
        <v>7805.8877417674739</v>
      </c>
      <c r="E341" s="381">
        <f t="shared" si="28"/>
        <v>9261956.8982880376</v>
      </c>
      <c r="F341" s="95">
        <f t="shared" si="26"/>
        <v>112914.27957467423</v>
      </c>
      <c r="G341" s="102">
        <f t="shared" si="30"/>
        <v>1354971.3548960909</v>
      </c>
    </row>
    <row r="342" spans="2:7">
      <c r="B342" s="100">
        <v>336</v>
      </c>
      <c r="C342" s="95">
        <f t="shared" si="29"/>
        <v>105195.98215943419</v>
      </c>
      <c r="D342" s="95">
        <f t="shared" si="27"/>
        <v>7718.2974152400539</v>
      </c>
      <c r="E342" s="381">
        <f t="shared" si="28"/>
        <v>9156760.9161286037</v>
      </c>
      <c r="F342" s="95">
        <f t="shared" si="26"/>
        <v>112914.27957467425</v>
      </c>
      <c r="G342" s="102">
        <f t="shared" si="30"/>
        <v>1354971.3548960909</v>
      </c>
    </row>
    <row r="343" spans="2:7">
      <c r="B343" s="100">
        <v>337</v>
      </c>
      <c r="C343" s="95">
        <f t="shared" si="29"/>
        <v>105283.6454779004</v>
      </c>
      <c r="D343" s="95">
        <f t="shared" si="27"/>
        <v>7630.6340967738588</v>
      </c>
      <c r="E343" s="381">
        <f t="shared" si="28"/>
        <v>9051477.2706507035</v>
      </c>
      <c r="F343" s="95">
        <f t="shared" si="26"/>
        <v>112914.27957467426</v>
      </c>
      <c r="G343" s="102">
        <f t="shared" si="30"/>
        <v>1354971.3548960912</v>
      </c>
    </row>
    <row r="344" spans="2:7">
      <c r="B344" s="100">
        <v>338</v>
      </c>
      <c r="C344" s="95">
        <f t="shared" si="29"/>
        <v>105371.38184913197</v>
      </c>
      <c r="D344" s="95">
        <f t="shared" si="27"/>
        <v>7542.8977255422733</v>
      </c>
      <c r="E344" s="381">
        <f t="shared" si="28"/>
        <v>8946105.888801571</v>
      </c>
      <c r="F344" s="95">
        <f t="shared" si="26"/>
        <v>112914.27957467425</v>
      </c>
      <c r="G344" s="102">
        <f t="shared" si="30"/>
        <v>1354971.3548960909</v>
      </c>
    </row>
    <row r="345" spans="2:7">
      <c r="B345" s="100">
        <v>339</v>
      </c>
      <c r="C345" s="95">
        <f t="shared" si="29"/>
        <v>105459.19133400626</v>
      </c>
      <c r="D345" s="95">
        <f t="shared" si="27"/>
        <v>7455.0882406679984</v>
      </c>
      <c r="E345" s="381">
        <f t="shared" si="28"/>
        <v>8840646.6974675655</v>
      </c>
      <c r="F345" s="95">
        <f t="shared" si="26"/>
        <v>112914.27957467426</v>
      </c>
      <c r="G345" s="102">
        <f t="shared" si="30"/>
        <v>1354971.3548960912</v>
      </c>
    </row>
    <row r="346" spans="2:7">
      <c r="B346" s="100">
        <v>340</v>
      </c>
      <c r="C346" s="95">
        <f t="shared" si="29"/>
        <v>105547.07399345127</v>
      </c>
      <c r="D346" s="95">
        <f t="shared" si="27"/>
        <v>7367.2055812229919</v>
      </c>
      <c r="E346" s="381">
        <f t="shared" si="28"/>
        <v>8735099.6234741136</v>
      </c>
      <c r="F346" s="95">
        <f t="shared" si="26"/>
        <v>112914.27957467426</v>
      </c>
      <c r="G346" s="102">
        <f t="shared" si="30"/>
        <v>1354971.3548960912</v>
      </c>
    </row>
    <row r="347" spans="2:7">
      <c r="B347" s="100">
        <v>341</v>
      </c>
      <c r="C347" s="95">
        <f t="shared" si="29"/>
        <v>105635.0298884458</v>
      </c>
      <c r="D347" s="95">
        <f t="shared" si="27"/>
        <v>7279.2496862284488</v>
      </c>
      <c r="E347" s="381">
        <f t="shared" si="28"/>
        <v>8629464.5935856681</v>
      </c>
      <c r="F347" s="95">
        <f t="shared" si="26"/>
        <v>112914.27957467425</v>
      </c>
      <c r="G347" s="102">
        <f t="shared" si="30"/>
        <v>1354971.3548960909</v>
      </c>
    </row>
    <row r="348" spans="2:7">
      <c r="B348" s="100">
        <v>342</v>
      </c>
      <c r="C348" s="95">
        <f t="shared" si="29"/>
        <v>105723.05908001951</v>
      </c>
      <c r="D348" s="95">
        <f t="shared" si="27"/>
        <v>7191.2204946547445</v>
      </c>
      <c r="E348" s="381">
        <f t="shared" si="28"/>
        <v>8523741.5345056485</v>
      </c>
      <c r="F348" s="95">
        <f t="shared" si="26"/>
        <v>112914.27957467425</v>
      </c>
      <c r="G348" s="102">
        <f t="shared" si="30"/>
        <v>1354971.3548960909</v>
      </c>
    </row>
    <row r="349" spans="2:7">
      <c r="B349" s="100">
        <v>343</v>
      </c>
      <c r="C349" s="95">
        <f t="shared" si="29"/>
        <v>105811.16162925285</v>
      </c>
      <c r="D349" s="95">
        <f t="shared" si="27"/>
        <v>7103.1179454213925</v>
      </c>
      <c r="E349" s="381">
        <f t="shared" si="28"/>
        <v>8417930.3728763964</v>
      </c>
      <c r="F349" s="95">
        <f t="shared" si="26"/>
        <v>112914.27957467423</v>
      </c>
      <c r="G349" s="102">
        <f t="shared" si="30"/>
        <v>1354971.3548960909</v>
      </c>
    </row>
    <row r="350" spans="2:7">
      <c r="B350" s="100">
        <v>344</v>
      </c>
      <c r="C350" s="95">
        <f t="shared" si="29"/>
        <v>105899.33759727723</v>
      </c>
      <c r="D350" s="95">
        <f t="shared" si="27"/>
        <v>7014.9419773970176</v>
      </c>
      <c r="E350" s="381">
        <f t="shared" si="28"/>
        <v>8312031.0352791194</v>
      </c>
      <c r="F350" s="95">
        <f t="shared" si="26"/>
        <v>112914.27957467425</v>
      </c>
      <c r="G350" s="102">
        <f t="shared" si="30"/>
        <v>1354971.3548960909</v>
      </c>
    </row>
    <row r="351" spans="2:7">
      <c r="B351" s="100">
        <v>345</v>
      </c>
      <c r="C351" s="95">
        <f t="shared" si="29"/>
        <v>105987.58704527497</v>
      </c>
      <c r="D351" s="95">
        <f t="shared" si="27"/>
        <v>6926.6925293992863</v>
      </c>
      <c r="E351" s="381">
        <f t="shared" si="28"/>
        <v>8206043.4482338447</v>
      </c>
      <c r="F351" s="95">
        <f t="shared" si="26"/>
        <v>112914.27957467425</v>
      </c>
      <c r="G351" s="102">
        <f t="shared" si="30"/>
        <v>1354971.3548960909</v>
      </c>
    </row>
    <row r="352" spans="2:7">
      <c r="B352" s="100">
        <v>346</v>
      </c>
      <c r="C352" s="95">
        <f t="shared" si="29"/>
        <v>106075.91003447936</v>
      </c>
      <c r="D352" s="95">
        <f t="shared" si="27"/>
        <v>6838.3695401948908</v>
      </c>
      <c r="E352" s="381">
        <f t="shared" si="28"/>
        <v>8099967.5381993651</v>
      </c>
      <c r="F352" s="95">
        <f t="shared" si="26"/>
        <v>112914.27957467425</v>
      </c>
      <c r="G352" s="102">
        <f t="shared" si="30"/>
        <v>1354971.3548960909</v>
      </c>
    </row>
    <row r="353" spans="2:7">
      <c r="B353" s="100">
        <v>347</v>
      </c>
      <c r="C353" s="95">
        <f t="shared" si="29"/>
        <v>106164.30662617476</v>
      </c>
      <c r="D353" s="95">
        <f t="shared" si="27"/>
        <v>6749.9729484994905</v>
      </c>
      <c r="E353" s="381">
        <f t="shared" si="28"/>
        <v>7993803.2315731905</v>
      </c>
      <c r="F353" s="95">
        <f t="shared" si="26"/>
        <v>112914.27957467425</v>
      </c>
      <c r="G353" s="102">
        <f t="shared" si="30"/>
        <v>1354971.3548960909</v>
      </c>
    </row>
    <row r="354" spans="2:7">
      <c r="B354" s="100">
        <v>348</v>
      </c>
      <c r="C354" s="95">
        <f t="shared" si="29"/>
        <v>106252.77688169657</v>
      </c>
      <c r="D354" s="95">
        <f t="shared" si="27"/>
        <v>6661.5026929776795</v>
      </c>
      <c r="E354" s="381">
        <f t="shared" si="28"/>
        <v>7887550.4546914939</v>
      </c>
      <c r="F354" s="95">
        <f t="shared" si="26"/>
        <v>112914.27957467425</v>
      </c>
      <c r="G354" s="102">
        <f t="shared" si="30"/>
        <v>1354971.3548960909</v>
      </c>
    </row>
    <row r="355" spans="2:7">
      <c r="B355" s="100">
        <v>349</v>
      </c>
      <c r="C355" s="95">
        <f t="shared" si="29"/>
        <v>106341.32086243133</v>
      </c>
      <c r="D355" s="95">
        <f t="shared" si="27"/>
        <v>6572.9587122429311</v>
      </c>
      <c r="E355" s="381">
        <f t="shared" si="28"/>
        <v>7781209.1338290628</v>
      </c>
      <c r="F355" s="95">
        <f t="shared" si="26"/>
        <v>112914.27957467426</v>
      </c>
      <c r="G355" s="102">
        <f t="shared" si="30"/>
        <v>1354971.3548960912</v>
      </c>
    </row>
    <row r="356" spans="2:7">
      <c r="B356" s="100">
        <v>350</v>
      </c>
      <c r="C356" s="95">
        <f t="shared" si="29"/>
        <v>106429.93862981668</v>
      </c>
      <c r="D356" s="95">
        <f t="shared" si="27"/>
        <v>6484.340944857573</v>
      </c>
      <c r="E356" s="381">
        <f t="shared" si="28"/>
        <v>7674779.1951992465</v>
      </c>
      <c r="F356" s="95">
        <f t="shared" si="26"/>
        <v>112914.27957467425</v>
      </c>
      <c r="G356" s="102">
        <f t="shared" si="30"/>
        <v>1354971.3548960909</v>
      </c>
    </row>
    <row r="357" spans="2:7">
      <c r="B357" s="100">
        <v>351</v>
      </c>
      <c r="C357" s="95">
        <f t="shared" si="29"/>
        <v>106518.63024534153</v>
      </c>
      <c r="D357" s="95">
        <f t="shared" si="27"/>
        <v>6395.6493293327248</v>
      </c>
      <c r="E357" s="381">
        <f t="shared" si="28"/>
        <v>7568260.5649539046</v>
      </c>
      <c r="F357" s="95">
        <f t="shared" si="26"/>
        <v>112914.27957467425</v>
      </c>
      <c r="G357" s="102">
        <f t="shared" si="30"/>
        <v>1354971.3548960909</v>
      </c>
    </row>
    <row r="358" spans="2:7">
      <c r="B358" s="100">
        <v>352</v>
      </c>
      <c r="C358" s="95">
        <f t="shared" si="29"/>
        <v>106607.39577054596</v>
      </c>
      <c r="D358" s="95">
        <f t="shared" si="27"/>
        <v>6306.8838041282734</v>
      </c>
      <c r="E358" s="381">
        <f t="shared" si="28"/>
        <v>7461653.1691833586</v>
      </c>
      <c r="F358" s="95">
        <f t="shared" si="26"/>
        <v>112914.27957467423</v>
      </c>
      <c r="G358" s="102">
        <f t="shared" si="30"/>
        <v>1354971.3548960909</v>
      </c>
    </row>
    <row r="359" spans="2:7">
      <c r="B359" s="100">
        <v>353</v>
      </c>
      <c r="C359" s="95">
        <f t="shared" si="29"/>
        <v>106696.23526702143</v>
      </c>
      <c r="D359" s="95">
        <f t="shared" si="27"/>
        <v>6218.044307652819</v>
      </c>
      <c r="E359" s="381">
        <f t="shared" si="28"/>
        <v>7354956.9339163369</v>
      </c>
      <c r="F359" s="95">
        <f t="shared" si="26"/>
        <v>112914.27957467425</v>
      </c>
      <c r="G359" s="102">
        <f t="shared" si="30"/>
        <v>1354971.3548960909</v>
      </c>
    </row>
    <row r="360" spans="2:7">
      <c r="B360" s="100">
        <v>354</v>
      </c>
      <c r="C360" s="95">
        <f t="shared" si="29"/>
        <v>106785.14879641062</v>
      </c>
      <c r="D360" s="95">
        <f t="shared" si="27"/>
        <v>6129.1307782636341</v>
      </c>
      <c r="E360" s="381">
        <f t="shared" si="28"/>
        <v>7248171.7851199266</v>
      </c>
      <c r="F360" s="95">
        <f t="shared" si="26"/>
        <v>112914.27957467425</v>
      </c>
      <c r="G360" s="102">
        <f t="shared" si="30"/>
        <v>1354971.3548960909</v>
      </c>
    </row>
    <row r="361" spans="2:7">
      <c r="B361" s="100">
        <v>355</v>
      </c>
      <c r="C361" s="95">
        <f t="shared" si="29"/>
        <v>106874.13642040762</v>
      </c>
      <c r="D361" s="95">
        <f t="shared" si="27"/>
        <v>6040.1431542666251</v>
      </c>
      <c r="E361" s="381">
        <f t="shared" si="28"/>
        <v>7141297.6486995192</v>
      </c>
      <c r="F361" s="95">
        <f t="shared" si="26"/>
        <v>112914.27957467425</v>
      </c>
      <c r="G361" s="102">
        <f t="shared" si="30"/>
        <v>1354971.3548960909</v>
      </c>
    </row>
    <row r="362" spans="2:7">
      <c r="B362" s="100">
        <v>356</v>
      </c>
      <c r="C362" s="95">
        <f t="shared" si="29"/>
        <v>106963.19820075796</v>
      </c>
      <c r="D362" s="95">
        <f t="shared" si="27"/>
        <v>5951.0813739162868</v>
      </c>
      <c r="E362" s="381">
        <f t="shared" si="28"/>
        <v>7034334.4504987616</v>
      </c>
      <c r="F362" s="95">
        <f t="shared" ref="F362:F425" si="31">SUM(C362:D362)</f>
        <v>112914.27957467425</v>
      </c>
      <c r="G362" s="102">
        <f t="shared" si="30"/>
        <v>1354971.3548960909</v>
      </c>
    </row>
    <row r="363" spans="2:7">
      <c r="B363" s="100">
        <v>357</v>
      </c>
      <c r="C363" s="95">
        <f t="shared" si="29"/>
        <v>107052.33419925861</v>
      </c>
      <c r="D363" s="95">
        <f t="shared" ref="D363:D426" si="32">IPMT(C$3/12,B363,D$3*12,B$3*-1,0)</f>
        <v>5861.9453754156548</v>
      </c>
      <c r="E363" s="381">
        <f t="shared" ref="E363:E426" si="33">E362-C363</f>
        <v>6927282.1162995026</v>
      </c>
      <c r="F363" s="95">
        <f t="shared" si="31"/>
        <v>112914.27957467426</v>
      </c>
      <c r="G363" s="102">
        <f t="shared" si="30"/>
        <v>1354971.3548960912</v>
      </c>
    </row>
    <row r="364" spans="2:7">
      <c r="B364" s="100">
        <v>358</v>
      </c>
      <c r="C364" s="95">
        <f t="shared" si="29"/>
        <v>107141.54447775798</v>
      </c>
      <c r="D364" s="95">
        <f t="shared" si="32"/>
        <v>5772.7350969162717</v>
      </c>
      <c r="E364" s="381">
        <f t="shared" si="33"/>
        <v>6820140.5718217446</v>
      </c>
      <c r="F364" s="95">
        <f t="shared" si="31"/>
        <v>112914.27957467425</v>
      </c>
      <c r="G364" s="102">
        <f t="shared" si="30"/>
        <v>1354971.3548960909</v>
      </c>
    </row>
    <row r="365" spans="2:7">
      <c r="B365" s="100">
        <v>359</v>
      </c>
      <c r="C365" s="95">
        <f t="shared" si="29"/>
        <v>107230.82909815611</v>
      </c>
      <c r="D365" s="95">
        <f t="shared" si="32"/>
        <v>5683.45047651814</v>
      </c>
      <c r="E365" s="381">
        <f t="shared" si="33"/>
        <v>6712909.7427235888</v>
      </c>
      <c r="F365" s="95">
        <f t="shared" si="31"/>
        <v>112914.27957467425</v>
      </c>
      <c r="G365" s="102">
        <f t="shared" si="30"/>
        <v>1354971.3548960909</v>
      </c>
    </row>
    <row r="366" spans="2:7">
      <c r="B366" s="100">
        <v>360</v>
      </c>
      <c r="C366" s="95">
        <f t="shared" si="29"/>
        <v>107320.18812240458</v>
      </c>
      <c r="D366" s="95">
        <f t="shared" si="32"/>
        <v>5594.0914522696776</v>
      </c>
      <c r="E366" s="381">
        <f t="shared" si="33"/>
        <v>6605589.5546011841</v>
      </c>
      <c r="F366" s="95">
        <f t="shared" si="31"/>
        <v>112914.27957467426</v>
      </c>
      <c r="G366" s="102">
        <f t="shared" si="30"/>
        <v>1354971.3548960912</v>
      </c>
    </row>
    <row r="367" spans="2:7">
      <c r="B367" s="100">
        <v>361</v>
      </c>
      <c r="C367" s="95">
        <f t="shared" si="29"/>
        <v>107409.62161250658</v>
      </c>
      <c r="D367" s="95">
        <f t="shared" si="32"/>
        <v>5504.6579621676728</v>
      </c>
      <c r="E367" s="381">
        <f t="shared" si="33"/>
        <v>6498179.9329886772</v>
      </c>
      <c r="F367" s="95">
        <f t="shared" si="31"/>
        <v>112914.27957467426</v>
      </c>
      <c r="G367" s="102">
        <f t="shared" si="30"/>
        <v>1354971.3548960912</v>
      </c>
    </row>
    <row r="368" spans="2:7">
      <c r="B368" s="100">
        <v>362</v>
      </c>
      <c r="C368" s="95">
        <f t="shared" si="29"/>
        <v>107499.129630517</v>
      </c>
      <c r="D368" s="95">
        <f t="shared" si="32"/>
        <v>5415.1499441572505</v>
      </c>
      <c r="E368" s="381">
        <f t="shared" si="33"/>
        <v>6390680.80335816</v>
      </c>
      <c r="F368" s="95">
        <f t="shared" si="31"/>
        <v>112914.27957467425</v>
      </c>
      <c r="G368" s="102">
        <f t="shared" si="30"/>
        <v>1354971.3548960909</v>
      </c>
    </row>
    <row r="369" spans="2:7">
      <c r="B369" s="100">
        <v>363</v>
      </c>
      <c r="C369" s="95">
        <f t="shared" si="29"/>
        <v>107588.71223854243</v>
      </c>
      <c r="D369" s="95">
        <f t="shared" si="32"/>
        <v>5325.5673361318204</v>
      </c>
      <c r="E369" s="381">
        <f t="shared" si="33"/>
        <v>6283092.0911196172</v>
      </c>
      <c r="F369" s="95">
        <f t="shared" si="31"/>
        <v>112914.27957467425</v>
      </c>
      <c r="G369" s="102">
        <f t="shared" si="30"/>
        <v>1354971.3548960909</v>
      </c>
    </row>
    <row r="370" spans="2:7">
      <c r="B370" s="100">
        <v>364</v>
      </c>
      <c r="C370" s="95">
        <f t="shared" si="29"/>
        <v>107678.36949874122</v>
      </c>
      <c r="D370" s="95">
        <f t="shared" si="32"/>
        <v>5235.9100759330349</v>
      </c>
      <c r="E370" s="381">
        <f t="shared" si="33"/>
        <v>6175413.7216208763</v>
      </c>
      <c r="F370" s="95">
        <f t="shared" si="31"/>
        <v>112914.27957467425</v>
      </c>
      <c r="G370" s="102">
        <f t="shared" si="30"/>
        <v>1354971.3548960909</v>
      </c>
    </row>
    <row r="371" spans="2:7">
      <c r="B371" s="100">
        <v>365</v>
      </c>
      <c r="C371" s="95">
        <f t="shared" si="29"/>
        <v>107768.10147332349</v>
      </c>
      <c r="D371" s="95">
        <f t="shared" si="32"/>
        <v>5146.1781013507498</v>
      </c>
      <c r="E371" s="381">
        <f t="shared" si="33"/>
        <v>6067645.6201475533</v>
      </c>
      <c r="F371" s="95">
        <f t="shared" si="31"/>
        <v>112914.27957467423</v>
      </c>
      <c r="G371" s="102">
        <f t="shared" si="30"/>
        <v>1354971.3548960909</v>
      </c>
    </row>
    <row r="372" spans="2:7">
      <c r="B372" s="100">
        <v>366</v>
      </c>
      <c r="C372" s="95">
        <f t="shared" si="29"/>
        <v>107857.90822455127</v>
      </c>
      <c r="D372" s="95">
        <f t="shared" si="32"/>
        <v>5056.3713501229813</v>
      </c>
      <c r="E372" s="381">
        <f t="shared" si="33"/>
        <v>5959787.7119230023</v>
      </c>
      <c r="F372" s="95">
        <f t="shared" si="31"/>
        <v>112914.27957467425</v>
      </c>
      <c r="G372" s="102">
        <f t="shared" si="30"/>
        <v>1354971.3548960909</v>
      </c>
    </row>
    <row r="373" spans="2:7">
      <c r="B373" s="100">
        <v>367</v>
      </c>
      <c r="C373" s="95">
        <f t="shared" si="29"/>
        <v>107947.7898147384</v>
      </c>
      <c r="D373" s="95">
        <f t="shared" si="32"/>
        <v>4966.4897599358546</v>
      </c>
      <c r="E373" s="381">
        <f t="shared" si="33"/>
        <v>5851839.9221082637</v>
      </c>
      <c r="F373" s="95">
        <f t="shared" si="31"/>
        <v>112914.27957467425</v>
      </c>
      <c r="G373" s="102">
        <f t="shared" si="30"/>
        <v>1354971.3548960909</v>
      </c>
    </row>
    <row r="374" spans="2:7">
      <c r="B374" s="100">
        <v>368</v>
      </c>
      <c r="C374" s="95">
        <f t="shared" si="29"/>
        <v>108037.74630625069</v>
      </c>
      <c r="D374" s="95">
        <f t="shared" si="32"/>
        <v>4876.5332684235736</v>
      </c>
      <c r="E374" s="381">
        <f t="shared" si="33"/>
        <v>5743802.1758020129</v>
      </c>
      <c r="F374" s="95">
        <f t="shared" si="31"/>
        <v>112914.27957467426</v>
      </c>
      <c r="G374" s="102">
        <f t="shared" si="30"/>
        <v>1354971.3548960912</v>
      </c>
    </row>
    <row r="375" spans="2:7">
      <c r="B375" s="100">
        <v>369</v>
      </c>
      <c r="C375" s="95">
        <f t="shared" si="29"/>
        <v>108127.77776150589</v>
      </c>
      <c r="D375" s="95">
        <f t="shared" si="32"/>
        <v>4786.5018131683637</v>
      </c>
      <c r="E375" s="381">
        <f t="shared" si="33"/>
        <v>5635674.398040507</v>
      </c>
      <c r="F375" s="95">
        <f t="shared" si="31"/>
        <v>112914.27957467425</v>
      </c>
      <c r="G375" s="102">
        <f t="shared" si="30"/>
        <v>1354971.3548960909</v>
      </c>
    </row>
    <row r="376" spans="2:7">
      <c r="B376" s="100">
        <v>370</v>
      </c>
      <c r="C376" s="95">
        <f t="shared" si="29"/>
        <v>108217.88424297381</v>
      </c>
      <c r="D376" s="95">
        <f t="shared" si="32"/>
        <v>4696.3953317004434</v>
      </c>
      <c r="E376" s="381">
        <f t="shared" si="33"/>
        <v>5527456.5137975328</v>
      </c>
      <c r="F376" s="95">
        <f t="shared" si="31"/>
        <v>112914.27957467426</v>
      </c>
      <c r="G376" s="102">
        <f t="shared" si="30"/>
        <v>1354971.3548960912</v>
      </c>
    </row>
    <row r="377" spans="2:7">
      <c r="B377" s="100">
        <v>371</v>
      </c>
      <c r="C377" s="95">
        <f t="shared" si="29"/>
        <v>108308.06581317629</v>
      </c>
      <c r="D377" s="95">
        <f t="shared" si="32"/>
        <v>4606.2137614979638</v>
      </c>
      <c r="E377" s="381">
        <f t="shared" si="33"/>
        <v>5419148.4479843564</v>
      </c>
      <c r="F377" s="95">
        <f t="shared" si="31"/>
        <v>112914.27957467425</v>
      </c>
      <c r="G377" s="102">
        <f t="shared" si="30"/>
        <v>1354971.3548960909</v>
      </c>
    </row>
    <row r="378" spans="2:7">
      <c r="B378" s="100">
        <v>372</v>
      </c>
      <c r="C378" s="95">
        <f t="shared" si="29"/>
        <v>108398.32253468726</v>
      </c>
      <c r="D378" s="95">
        <f t="shared" si="32"/>
        <v>4515.9570399869845</v>
      </c>
      <c r="E378" s="381">
        <f t="shared" si="33"/>
        <v>5310750.1254496695</v>
      </c>
      <c r="F378" s="95">
        <f t="shared" si="31"/>
        <v>112914.27957467425</v>
      </c>
      <c r="G378" s="102">
        <f t="shared" si="30"/>
        <v>1354971.3548960909</v>
      </c>
    </row>
    <row r="379" spans="2:7">
      <c r="B379" s="100">
        <v>373</v>
      </c>
      <c r="C379" s="95">
        <f t="shared" si="29"/>
        <v>108488.65447013284</v>
      </c>
      <c r="D379" s="95">
        <f t="shared" si="32"/>
        <v>4425.6251045414119</v>
      </c>
      <c r="E379" s="381">
        <f t="shared" si="33"/>
        <v>5202261.4709795369</v>
      </c>
      <c r="F379" s="95">
        <f t="shared" si="31"/>
        <v>112914.27957467425</v>
      </c>
      <c r="G379" s="102">
        <f t="shared" si="30"/>
        <v>1354971.3548960909</v>
      </c>
    </row>
    <row r="380" spans="2:7">
      <c r="B380" s="100">
        <v>374</v>
      </c>
      <c r="C380" s="95">
        <f t="shared" si="29"/>
        <v>108579.06168219128</v>
      </c>
      <c r="D380" s="95">
        <f t="shared" si="32"/>
        <v>4335.2178924829668</v>
      </c>
      <c r="E380" s="381">
        <f t="shared" si="33"/>
        <v>5093682.4092973452</v>
      </c>
      <c r="F380" s="95">
        <f t="shared" si="31"/>
        <v>112914.27957467425</v>
      </c>
      <c r="G380" s="102">
        <f t="shared" si="30"/>
        <v>1354971.3548960909</v>
      </c>
    </row>
    <row r="381" spans="2:7">
      <c r="B381" s="100">
        <v>375</v>
      </c>
      <c r="C381" s="95">
        <f t="shared" si="29"/>
        <v>108669.5442335931</v>
      </c>
      <c r="D381" s="95">
        <f t="shared" si="32"/>
        <v>4244.7353410811411</v>
      </c>
      <c r="E381" s="381">
        <f t="shared" si="33"/>
        <v>4985012.865063752</v>
      </c>
      <c r="F381" s="95">
        <f t="shared" si="31"/>
        <v>112914.27957467423</v>
      </c>
      <c r="G381" s="102">
        <f t="shared" si="30"/>
        <v>1354971.3548960909</v>
      </c>
    </row>
    <row r="382" spans="2:7">
      <c r="B382" s="100">
        <v>376</v>
      </c>
      <c r="C382" s="95">
        <f t="shared" si="29"/>
        <v>108760.10218712111</v>
      </c>
      <c r="D382" s="95">
        <f t="shared" si="32"/>
        <v>4154.1773875531462</v>
      </c>
      <c r="E382" s="381">
        <f t="shared" si="33"/>
        <v>4876252.7628766308</v>
      </c>
      <c r="F382" s="95">
        <f t="shared" si="31"/>
        <v>112914.27957467426</v>
      </c>
      <c r="G382" s="102">
        <f t="shared" si="30"/>
        <v>1354971.3548960912</v>
      </c>
    </row>
    <row r="383" spans="2:7">
      <c r="B383" s="100">
        <v>377</v>
      </c>
      <c r="C383" s="95">
        <f t="shared" si="29"/>
        <v>108850.73560561037</v>
      </c>
      <c r="D383" s="95">
        <f t="shared" si="32"/>
        <v>4063.5439690638796</v>
      </c>
      <c r="E383" s="381">
        <f t="shared" si="33"/>
        <v>4767402.0272710202</v>
      </c>
      <c r="F383" s="95">
        <f t="shared" si="31"/>
        <v>112914.27957467425</v>
      </c>
      <c r="G383" s="102">
        <f t="shared" si="30"/>
        <v>1354971.3548960909</v>
      </c>
    </row>
    <row r="384" spans="2:7">
      <c r="B384" s="100">
        <v>378</v>
      </c>
      <c r="C384" s="95">
        <f t="shared" si="29"/>
        <v>108941.44455194839</v>
      </c>
      <c r="D384" s="95">
        <f t="shared" si="32"/>
        <v>3972.8350227258716</v>
      </c>
      <c r="E384" s="381">
        <f t="shared" si="33"/>
        <v>4658460.5827190718</v>
      </c>
      <c r="F384" s="95">
        <f t="shared" si="31"/>
        <v>112914.27957467426</v>
      </c>
      <c r="G384" s="102">
        <f t="shared" si="30"/>
        <v>1354971.3548960912</v>
      </c>
    </row>
    <row r="385" spans="2:7">
      <c r="B385" s="100">
        <v>379</v>
      </c>
      <c r="C385" s="95">
        <f t="shared" si="29"/>
        <v>109032.22908907502</v>
      </c>
      <c r="D385" s="95">
        <f t="shared" si="32"/>
        <v>3882.0504855992476</v>
      </c>
      <c r="E385" s="381">
        <f t="shared" si="33"/>
        <v>4549428.353629997</v>
      </c>
      <c r="F385" s="95">
        <f t="shared" si="31"/>
        <v>112914.27957467426</v>
      </c>
      <c r="G385" s="102">
        <f t="shared" si="30"/>
        <v>1354971.3548960912</v>
      </c>
    </row>
    <row r="386" spans="2:7">
      <c r="B386" s="100">
        <v>380</v>
      </c>
      <c r="C386" s="95">
        <f t="shared" si="29"/>
        <v>109123.08927998257</v>
      </c>
      <c r="D386" s="95">
        <f t="shared" si="32"/>
        <v>3791.1902946916848</v>
      </c>
      <c r="E386" s="381">
        <f t="shared" si="33"/>
        <v>4440305.2643500147</v>
      </c>
      <c r="F386" s="95">
        <f t="shared" si="31"/>
        <v>112914.27957467425</v>
      </c>
      <c r="G386" s="102">
        <f t="shared" si="30"/>
        <v>1354971.3548960909</v>
      </c>
    </row>
    <row r="387" spans="2:7">
      <c r="B387" s="100">
        <v>381</v>
      </c>
      <c r="C387" s="95">
        <f t="shared" si="29"/>
        <v>109214.02518771589</v>
      </c>
      <c r="D387" s="95">
        <f t="shared" si="32"/>
        <v>3700.254386958366</v>
      </c>
      <c r="E387" s="381">
        <f t="shared" si="33"/>
        <v>4331091.2391622989</v>
      </c>
      <c r="F387" s="95">
        <f t="shared" si="31"/>
        <v>112914.27957467425</v>
      </c>
      <c r="G387" s="102">
        <f t="shared" si="30"/>
        <v>1354971.3548960909</v>
      </c>
    </row>
    <row r="388" spans="2:7">
      <c r="B388" s="100">
        <v>382</v>
      </c>
      <c r="C388" s="95">
        <f t="shared" si="29"/>
        <v>109305.03687537233</v>
      </c>
      <c r="D388" s="95">
        <f t="shared" si="32"/>
        <v>3609.2426993019362</v>
      </c>
      <c r="E388" s="381">
        <f t="shared" si="33"/>
        <v>4221786.2022869261</v>
      </c>
      <c r="F388" s="95">
        <f t="shared" si="31"/>
        <v>112914.27957467426</v>
      </c>
      <c r="G388" s="102">
        <f t="shared" si="30"/>
        <v>1354971.3548960912</v>
      </c>
    </row>
    <row r="389" spans="2:7">
      <c r="B389" s="100">
        <v>383</v>
      </c>
      <c r="C389" s="95">
        <f t="shared" si="29"/>
        <v>109396.12440610178</v>
      </c>
      <c r="D389" s="95">
        <f t="shared" si="32"/>
        <v>3518.155168572458</v>
      </c>
      <c r="E389" s="381">
        <f t="shared" si="33"/>
        <v>4112390.0778808245</v>
      </c>
      <c r="F389" s="95">
        <f t="shared" si="31"/>
        <v>112914.27957467423</v>
      </c>
      <c r="G389" s="102">
        <f t="shared" si="30"/>
        <v>1354971.3548960909</v>
      </c>
    </row>
    <row r="390" spans="2:7">
      <c r="B390" s="100">
        <v>384</v>
      </c>
      <c r="C390" s="95">
        <f t="shared" si="29"/>
        <v>109487.28784310688</v>
      </c>
      <c r="D390" s="95">
        <f t="shared" si="32"/>
        <v>3426.9917315673738</v>
      </c>
      <c r="E390" s="381">
        <f t="shared" si="33"/>
        <v>4002902.7900377177</v>
      </c>
      <c r="F390" s="95">
        <f t="shared" si="31"/>
        <v>112914.27957467426</v>
      </c>
      <c r="G390" s="102">
        <f t="shared" si="30"/>
        <v>1354971.3548960912</v>
      </c>
    </row>
    <row r="391" spans="2:7">
      <c r="B391" s="100">
        <v>385</v>
      </c>
      <c r="C391" s="95">
        <f t="shared" si="29"/>
        <v>109578.52724964281</v>
      </c>
      <c r="D391" s="95">
        <f t="shared" si="32"/>
        <v>3335.7523250314521</v>
      </c>
      <c r="E391" s="381">
        <f t="shared" si="33"/>
        <v>3893324.262788075</v>
      </c>
      <c r="F391" s="95">
        <f t="shared" si="31"/>
        <v>112914.27957467426</v>
      </c>
      <c r="G391" s="102">
        <f t="shared" si="30"/>
        <v>1354971.3548960912</v>
      </c>
    </row>
    <row r="392" spans="2:7">
      <c r="B392" s="100">
        <v>386</v>
      </c>
      <c r="C392" s="95">
        <f t="shared" ref="C392:C426" si="34">PPMT(C$3/12,B392,D$3*12,B$3*-1,0,0)</f>
        <v>109669.8426890175</v>
      </c>
      <c r="D392" s="95">
        <f t="shared" si="32"/>
        <v>3244.4368856567494</v>
      </c>
      <c r="E392" s="381">
        <f t="shared" si="33"/>
        <v>3783654.4200990577</v>
      </c>
      <c r="F392" s="95">
        <f t="shared" si="31"/>
        <v>112914.27957467425</v>
      </c>
      <c r="G392" s="102">
        <f t="shared" ref="G392:G426" si="35">F392*12</f>
        <v>1354971.3548960909</v>
      </c>
    </row>
    <row r="393" spans="2:7">
      <c r="B393" s="100">
        <v>387</v>
      </c>
      <c r="C393" s="95">
        <f t="shared" si="34"/>
        <v>109761.23422459168</v>
      </c>
      <c r="D393" s="95">
        <f t="shared" si="32"/>
        <v>3153.0453500825679</v>
      </c>
      <c r="E393" s="381">
        <f t="shared" si="33"/>
        <v>3673893.1858744659</v>
      </c>
      <c r="F393" s="95">
        <f t="shared" si="31"/>
        <v>112914.27957467425</v>
      </c>
      <c r="G393" s="102">
        <f t="shared" si="35"/>
        <v>1354971.3548960909</v>
      </c>
    </row>
    <row r="394" spans="2:7">
      <c r="B394" s="100">
        <v>388</v>
      </c>
      <c r="C394" s="95">
        <f t="shared" si="34"/>
        <v>109852.70191977885</v>
      </c>
      <c r="D394" s="95">
        <f t="shared" si="32"/>
        <v>3061.5776548954091</v>
      </c>
      <c r="E394" s="381">
        <f t="shared" si="33"/>
        <v>3564040.4839546871</v>
      </c>
      <c r="F394" s="95">
        <f t="shared" si="31"/>
        <v>112914.27957467426</v>
      </c>
      <c r="G394" s="102">
        <f t="shared" si="35"/>
        <v>1354971.3548960912</v>
      </c>
    </row>
    <row r="395" spans="2:7">
      <c r="B395" s="100">
        <v>389</v>
      </c>
      <c r="C395" s="95">
        <f t="shared" si="34"/>
        <v>109944.24583804533</v>
      </c>
      <c r="D395" s="95">
        <f t="shared" si="32"/>
        <v>2970.0337366289264</v>
      </c>
      <c r="E395" s="381">
        <f t="shared" si="33"/>
        <v>3454096.238116642</v>
      </c>
      <c r="F395" s="95">
        <f t="shared" si="31"/>
        <v>112914.27957467426</v>
      </c>
      <c r="G395" s="102">
        <f t="shared" si="35"/>
        <v>1354971.3548960912</v>
      </c>
    </row>
    <row r="396" spans="2:7">
      <c r="B396" s="100">
        <v>390</v>
      </c>
      <c r="C396" s="95">
        <f t="shared" si="34"/>
        <v>110035.86604291036</v>
      </c>
      <c r="D396" s="95">
        <f t="shared" si="32"/>
        <v>2878.4135317638884</v>
      </c>
      <c r="E396" s="381">
        <f t="shared" si="33"/>
        <v>3344060.3720737319</v>
      </c>
      <c r="F396" s="95">
        <f t="shared" si="31"/>
        <v>112914.27957467425</v>
      </c>
      <c r="G396" s="102">
        <f t="shared" si="35"/>
        <v>1354971.3548960909</v>
      </c>
    </row>
    <row r="397" spans="2:7">
      <c r="B397" s="100">
        <v>391</v>
      </c>
      <c r="C397" s="95">
        <f t="shared" si="34"/>
        <v>110127.56259794612</v>
      </c>
      <c r="D397" s="95">
        <f t="shared" si="32"/>
        <v>2786.7169767281298</v>
      </c>
      <c r="E397" s="381">
        <f t="shared" si="33"/>
        <v>3233932.8094757856</v>
      </c>
      <c r="F397" s="95">
        <f t="shared" si="31"/>
        <v>112914.27957467425</v>
      </c>
      <c r="G397" s="102">
        <f t="shared" si="35"/>
        <v>1354971.3548960909</v>
      </c>
    </row>
    <row r="398" spans="2:7">
      <c r="B398" s="100">
        <v>392</v>
      </c>
      <c r="C398" s="95">
        <f t="shared" si="34"/>
        <v>110219.33556677774</v>
      </c>
      <c r="D398" s="95">
        <f t="shared" si="32"/>
        <v>2694.9440078965081</v>
      </c>
      <c r="E398" s="381">
        <f t="shared" si="33"/>
        <v>3123713.4739090079</v>
      </c>
      <c r="F398" s="95">
        <f t="shared" si="31"/>
        <v>112914.27957467425</v>
      </c>
      <c r="G398" s="102">
        <f t="shared" si="35"/>
        <v>1354971.3548960909</v>
      </c>
    </row>
    <row r="399" spans="2:7">
      <c r="B399" s="100">
        <v>393</v>
      </c>
      <c r="C399" s="95">
        <f t="shared" si="34"/>
        <v>110311.18501308339</v>
      </c>
      <c r="D399" s="95">
        <f t="shared" si="32"/>
        <v>2603.094561590859</v>
      </c>
      <c r="E399" s="381">
        <f t="shared" si="33"/>
        <v>3013402.2888959246</v>
      </c>
      <c r="F399" s="95">
        <f t="shared" si="31"/>
        <v>112914.27957467425</v>
      </c>
      <c r="G399" s="102">
        <f t="shared" si="35"/>
        <v>1354971.3548960909</v>
      </c>
    </row>
    <row r="400" spans="2:7">
      <c r="B400" s="100">
        <v>394</v>
      </c>
      <c r="C400" s="95">
        <f t="shared" si="34"/>
        <v>110403.11100059429</v>
      </c>
      <c r="D400" s="95">
        <f t="shared" si="32"/>
        <v>2511.1685740799567</v>
      </c>
      <c r="E400" s="381">
        <f t="shared" si="33"/>
        <v>2902999.1778953304</v>
      </c>
      <c r="F400" s="95">
        <f t="shared" si="31"/>
        <v>112914.27957467425</v>
      </c>
      <c r="G400" s="102">
        <f t="shared" si="35"/>
        <v>1354971.3548960909</v>
      </c>
    </row>
    <row r="401" spans="2:7">
      <c r="B401" s="100">
        <v>395</v>
      </c>
      <c r="C401" s="95">
        <f t="shared" si="34"/>
        <v>110495.11359309479</v>
      </c>
      <c r="D401" s="95">
        <f t="shared" si="32"/>
        <v>2419.1659815794619</v>
      </c>
      <c r="E401" s="381">
        <f t="shared" si="33"/>
        <v>2792504.0643022354</v>
      </c>
      <c r="F401" s="95">
        <f t="shared" si="31"/>
        <v>112914.27957467425</v>
      </c>
      <c r="G401" s="102">
        <f t="shared" si="35"/>
        <v>1354971.3548960909</v>
      </c>
    </row>
    <row r="402" spans="2:7">
      <c r="B402" s="100">
        <v>396</v>
      </c>
      <c r="C402" s="95">
        <f t="shared" si="34"/>
        <v>110587.19285442236</v>
      </c>
      <c r="D402" s="95">
        <f t="shared" si="32"/>
        <v>2327.086720251883</v>
      </c>
      <c r="E402" s="381">
        <f t="shared" si="33"/>
        <v>2681916.8714478132</v>
      </c>
      <c r="F402" s="95">
        <f t="shared" si="31"/>
        <v>112914.27957467425</v>
      </c>
      <c r="G402" s="102">
        <f t="shared" si="35"/>
        <v>1354971.3548960909</v>
      </c>
    </row>
    <row r="403" spans="2:7">
      <c r="B403" s="100">
        <v>397</v>
      </c>
      <c r="C403" s="95">
        <f t="shared" si="34"/>
        <v>110679.34884846772</v>
      </c>
      <c r="D403" s="95">
        <f t="shared" si="32"/>
        <v>2234.9307262065308</v>
      </c>
      <c r="E403" s="381">
        <f t="shared" si="33"/>
        <v>2571237.5225993455</v>
      </c>
      <c r="F403" s="95">
        <f t="shared" si="31"/>
        <v>112914.27957467425</v>
      </c>
      <c r="G403" s="102">
        <f t="shared" si="35"/>
        <v>1354971.3548960909</v>
      </c>
    </row>
    <row r="404" spans="2:7">
      <c r="B404" s="100">
        <v>398</v>
      </c>
      <c r="C404" s="95">
        <f t="shared" si="34"/>
        <v>110771.58163917478</v>
      </c>
      <c r="D404" s="95">
        <f t="shared" si="32"/>
        <v>2142.6979354994742</v>
      </c>
      <c r="E404" s="381">
        <f t="shared" si="33"/>
        <v>2460465.9409601707</v>
      </c>
      <c r="F404" s="95">
        <f t="shared" si="31"/>
        <v>112914.27957467425</v>
      </c>
      <c r="G404" s="102">
        <f t="shared" si="35"/>
        <v>1354971.3548960909</v>
      </c>
    </row>
    <row r="405" spans="2:7">
      <c r="B405" s="100">
        <v>399</v>
      </c>
      <c r="C405" s="95">
        <f t="shared" si="34"/>
        <v>110863.89129054075</v>
      </c>
      <c r="D405" s="95">
        <f t="shared" si="32"/>
        <v>2050.3882841334953</v>
      </c>
      <c r="E405" s="381">
        <f t="shared" si="33"/>
        <v>2349602.0496696299</v>
      </c>
      <c r="F405" s="95">
        <f t="shared" si="31"/>
        <v>112914.27957467425</v>
      </c>
      <c r="G405" s="102">
        <f t="shared" si="35"/>
        <v>1354971.3548960909</v>
      </c>
    </row>
    <row r="406" spans="2:7">
      <c r="B406" s="100">
        <v>400</v>
      </c>
      <c r="C406" s="95">
        <f t="shared" si="34"/>
        <v>110956.2778666162</v>
      </c>
      <c r="D406" s="95">
        <f t="shared" si="32"/>
        <v>1958.0017080580449</v>
      </c>
      <c r="E406" s="381">
        <f t="shared" si="33"/>
        <v>2238645.7718030135</v>
      </c>
      <c r="F406" s="95">
        <f t="shared" si="31"/>
        <v>112914.27957467425</v>
      </c>
      <c r="G406" s="102">
        <f t="shared" si="35"/>
        <v>1354971.3548960909</v>
      </c>
    </row>
    <row r="407" spans="2:7">
      <c r="B407" s="100">
        <v>401</v>
      </c>
      <c r="C407" s="95">
        <f t="shared" si="34"/>
        <v>111048.74143150506</v>
      </c>
      <c r="D407" s="95">
        <f t="shared" si="32"/>
        <v>1865.5381431691978</v>
      </c>
      <c r="E407" s="381">
        <f t="shared" si="33"/>
        <v>2127597.0303715086</v>
      </c>
      <c r="F407" s="95">
        <f t="shared" si="31"/>
        <v>112914.27957467425</v>
      </c>
      <c r="G407" s="102">
        <f t="shared" si="35"/>
        <v>1354971.3548960909</v>
      </c>
    </row>
    <row r="408" spans="2:7">
      <c r="B408" s="100">
        <v>402</v>
      </c>
      <c r="C408" s="95">
        <f t="shared" si="34"/>
        <v>111141.28204936464</v>
      </c>
      <c r="D408" s="95">
        <f t="shared" si="32"/>
        <v>1772.9975253096104</v>
      </c>
      <c r="E408" s="381">
        <f t="shared" si="33"/>
        <v>2016455.7483221439</v>
      </c>
      <c r="F408" s="95">
        <f t="shared" si="31"/>
        <v>112914.27957467425</v>
      </c>
      <c r="G408" s="102">
        <f t="shared" si="35"/>
        <v>1354971.3548960909</v>
      </c>
    </row>
    <row r="409" spans="2:7">
      <c r="B409" s="100">
        <v>403</v>
      </c>
      <c r="C409" s="95">
        <f t="shared" si="34"/>
        <v>111233.89978440577</v>
      </c>
      <c r="D409" s="95">
        <f t="shared" si="32"/>
        <v>1680.3797902684732</v>
      </c>
      <c r="E409" s="381">
        <f t="shared" si="33"/>
        <v>1905221.8485377382</v>
      </c>
      <c r="F409" s="95">
        <f t="shared" si="31"/>
        <v>112914.27957467425</v>
      </c>
      <c r="G409" s="102">
        <f t="shared" si="35"/>
        <v>1354971.3548960909</v>
      </c>
    </row>
    <row r="410" spans="2:7">
      <c r="B410" s="100">
        <v>404</v>
      </c>
      <c r="C410" s="95">
        <f t="shared" si="34"/>
        <v>111326.59470089278</v>
      </c>
      <c r="D410" s="95">
        <f t="shared" si="32"/>
        <v>1587.6848737814685</v>
      </c>
      <c r="E410" s="381">
        <f t="shared" si="33"/>
        <v>1793895.2538368455</v>
      </c>
      <c r="F410" s="95">
        <f t="shared" si="31"/>
        <v>112914.27957467425</v>
      </c>
      <c r="G410" s="102">
        <f t="shared" si="35"/>
        <v>1354971.3548960909</v>
      </c>
    </row>
    <row r="411" spans="2:7">
      <c r="B411" s="100">
        <v>405</v>
      </c>
      <c r="C411" s="95">
        <f t="shared" si="34"/>
        <v>111419.36686314353</v>
      </c>
      <c r="D411" s="95">
        <f t="shared" si="32"/>
        <v>1494.9127115307242</v>
      </c>
      <c r="E411" s="381">
        <f t="shared" si="33"/>
        <v>1682475.8869737019</v>
      </c>
      <c r="F411" s="95">
        <f t="shared" si="31"/>
        <v>112914.27957467425</v>
      </c>
      <c r="G411" s="102">
        <f t="shared" si="35"/>
        <v>1354971.3548960909</v>
      </c>
    </row>
    <row r="412" spans="2:7">
      <c r="B412" s="100">
        <v>406</v>
      </c>
      <c r="C412" s="95">
        <f t="shared" si="34"/>
        <v>111512.21633552948</v>
      </c>
      <c r="D412" s="95">
        <f t="shared" si="32"/>
        <v>1402.0632391447714</v>
      </c>
      <c r="E412" s="381">
        <f t="shared" si="33"/>
        <v>1570963.6706381724</v>
      </c>
      <c r="F412" s="95">
        <f t="shared" si="31"/>
        <v>112914.27957467425</v>
      </c>
      <c r="G412" s="102">
        <f t="shared" si="35"/>
        <v>1354971.3548960909</v>
      </c>
    </row>
    <row r="413" spans="2:7">
      <c r="B413" s="100">
        <v>407</v>
      </c>
      <c r="C413" s="95">
        <f t="shared" si="34"/>
        <v>111605.14318247576</v>
      </c>
      <c r="D413" s="95">
        <f t="shared" si="32"/>
        <v>1309.1363921984969</v>
      </c>
      <c r="E413" s="381">
        <f t="shared" si="33"/>
        <v>1459358.5274556966</v>
      </c>
      <c r="F413" s="95">
        <f t="shared" si="31"/>
        <v>112914.27957467426</v>
      </c>
      <c r="G413" s="102">
        <f t="shared" si="35"/>
        <v>1354971.3548960912</v>
      </c>
    </row>
    <row r="414" spans="2:7">
      <c r="B414" s="100">
        <v>408</v>
      </c>
      <c r="C414" s="95">
        <f t="shared" si="34"/>
        <v>111698.14746846116</v>
      </c>
      <c r="D414" s="95">
        <f t="shared" si="32"/>
        <v>1216.1321062131001</v>
      </c>
      <c r="E414" s="381">
        <f t="shared" si="33"/>
        <v>1347660.3799872354</v>
      </c>
      <c r="F414" s="95">
        <f t="shared" si="31"/>
        <v>112914.27957467426</v>
      </c>
      <c r="G414" s="102">
        <f t="shared" si="35"/>
        <v>1354971.3548960912</v>
      </c>
    </row>
    <row r="415" spans="2:7">
      <c r="B415" s="100">
        <v>409</v>
      </c>
      <c r="C415" s="95">
        <f t="shared" si="34"/>
        <v>111791.22925801821</v>
      </c>
      <c r="D415" s="95">
        <f t="shared" si="32"/>
        <v>1123.0503166560493</v>
      </c>
      <c r="E415" s="381">
        <f t="shared" si="33"/>
        <v>1235869.1507292171</v>
      </c>
      <c r="F415" s="95">
        <f t="shared" si="31"/>
        <v>112914.27957467426</v>
      </c>
      <c r="G415" s="102">
        <f t="shared" si="35"/>
        <v>1354971.3548960912</v>
      </c>
    </row>
    <row r="416" spans="2:7">
      <c r="B416" s="100">
        <v>410</v>
      </c>
      <c r="C416" s="95">
        <f t="shared" si="34"/>
        <v>111884.38861573322</v>
      </c>
      <c r="D416" s="95">
        <f t="shared" si="32"/>
        <v>1029.8909589410341</v>
      </c>
      <c r="E416" s="381">
        <f t="shared" si="33"/>
        <v>1123984.7621134839</v>
      </c>
      <c r="F416" s="95">
        <f t="shared" si="31"/>
        <v>112914.27957467425</v>
      </c>
      <c r="G416" s="102">
        <f t="shared" si="35"/>
        <v>1354971.3548960909</v>
      </c>
    </row>
    <row r="417" spans="2:7">
      <c r="B417" s="100">
        <v>411</v>
      </c>
      <c r="C417" s="95">
        <f t="shared" si="34"/>
        <v>111977.62560624632</v>
      </c>
      <c r="D417" s="95">
        <f t="shared" si="32"/>
        <v>936.65396842792302</v>
      </c>
      <c r="E417" s="381">
        <f t="shared" si="33"/>
        <v>1012007.1365072376</v>
      </c>
      <c r="F417" s="95">
        <f t="shared" si="31"/>
        <v>112914.27957467425</v>
      </c>
      <c r="G417" s="102">
        <f t="shared" si="35"/>
        <v>1354971.3548960909</v>
      </c>
    </row>
    <row r="418" spans="2:7">
      <c r="B418" s="100">
        <v>412</v>
      </c>
      <c r="C418" s="95">
        <f t="shared" si="34"/>
        <v>112070.94029425153</v>
      </c>
      <c r="D418" s="95">
        <f t="shared" si="32"/>
        <v>843.33928042271805</v>
      </c>
      <c r="E418" s="381">
        <f t="shared" si="33"/>
        <v>899936.19621298602</v>
      </c>
      <c r="F418" s="95">
        <f t="shared" si="31"/>
        <v>112914.27957467425</v>
      </c>
      <c r="G418" s="102">
        <f t="shared" si="35"/>
        <v>1354971.3548960909</v>
      </c>
    </row>
    <row r="419" spans="2:7">
      <c r="B419" s="100">
        <v>413</v>
      </c>
      <c r="C419" s="95">
        <f t="shared" si="34"/>
        <v>112164.33274449674</v>
      </c>
      <c r="D419" s="95">
        <f t="shared" si="32"/>
        <v>749.94683017750833</v>
      </c>
      <c r="E419" s="381">
        <f t="shared" si="33"/>
        <v>787771.86346848926</v>
      </c>
      <c r="F419" s="95">
        <f t="shared" si="31"/>
        <v>112914.27957467425</v>
      </c>
      <c r="G419" s="102">
        <f t="shared" si="35"/>
        <v>1354971.3548960909</v>
      </c>
    </row>
    <row r="420" spans="2:7">
      <c r="B420" s="100">
        <v>414</v>
      </c>
      <c r="C420" s="95">
        <f t="shared" si="34"/>
        <v>112257.80302178381</v>
      </c>
      <c r="D420" s="95">
        <f t="shared" si="32"/>
        <v>656.47655289042768</v>
      </c>
      <c r="E420" s="381">
        <f t="shared" si="33"/>
        <v>675514.06044670544</v>
      </c>
      <c r="F420" s="95">
        <f t="shared" si="31"/>
        <v>112914.27957467423</v>
      </c>
      <c r="G420" s="102">
        <f t="shared" si="35"/>
        <v>1354971.3548960909</v>
      </c>
    </row>
    <row r="421" spans="2:7">
      <c r="B421" s="100">
        <v>415</v>
      </c>
      <c r="C421" s="95">
        <f t="shared" si="34"/>
        <v>112351.35119096863</v>
      </c>
      <c r="D421" s="95">
        <f t="shared" si="32"/>
        <v>562.92838370560787</v>
      </c>
      <c r="E421" s="381">
        <f t="shared" si="33"/>
        <v>563162.70925573679</v>
      </c>
      <c r="F421" s="95">
        <f t="shared" si="31"/>
        <v>112914.27957467425</v>
      </c>
      <c r="G421" s="102">
        <f t="shared" si="35"/>
        <v>1354971.3548960909</v>
      </c>
    </row>
    <row r="422" spans="2:7">
      <c r="B422" s="100">
        <v>416</v>
      </c>
      <c r="C422" s="95">
        <f t="shared" si="34"/>
        <v>112444.97731696113</v>
      </c>
      <c r="D422" s="95">
        <f t="shared" si="32"/>
        <v>469.302257713134</v>
      </c>
      <c r="E422" s="381">
        <f t="shared" si="33"/>
        <v>450717.73193877563</v>
      </c>
      <c r="F422" s="95">
        <f t="shared" si="31"/>
        <v>112914.27957467426</v>
      </c>
      <c r="G422" s="102">
        <f t="shared" si="35"/>
        <v>1354971.3548960912</v>
      </c>
    </row>
    <row r="423" spans="2:7">
      <c r="B423" s="100">
        <v>417</v>
      </c>
      <c r="C423" s="95">
        <f t="shared" si="34"/>
        <v>112538.68146472525</v>
      </c>
      <c r="D423" s="95">
        <f t="shared" si="32"/>
        <v>375.59810994899976</v>
      </c>
      <c r="E423" s="381">
        <f t="shared" si="33"/>
        <v>338179.0504740504</v>
      </c>
      <c r="F423" s="95">
        <f t="shared" si="31"/>
        <v>112914.27957467425</v>
      </c>
      <c r="G423" s="102">
        <f t="shared" si="35"/>
        <v>1354971.3548960909</v>
      </c>
    </row>
    <row r="424" spans="2:7">
      <c r="B424" s="100">
        <v>418</v>
      </c>
      <c r="C424" s="95">
        <f t="shared" si="34"/>
        <v>112632.46369927919</v>
      </c>
      <c r="D424" s="95">
        <f t="shared" si="32"/>
        <v>281.81587539506205</v>
      </c>
      <c r="E424" s="381">
        <f t="shared" si="33"/>
        <v>225546.58677477122</v>
      </c>
      <c r="F424" s="95">
        <f t="shared" si="31"/>
        <v>112914.27957467425</v>
      </c>
      <c r="G424" s="102">
        <f t="shared" si="35"/>
        <v>1354971.3548960909</v>
      </c>
    </row>
    <row r="425" spans="2:7">
      <c r="B425" s="100">
        <v>419</v>
      </c>
      <c r="C425" s="95">
        <f t="shared" si="34"/>
        <v>112726.32408569525</v>
      </c>
      <c r="D425" s="95">
        <f t="shared" si="32"/>
        <v>187.95548897899604</v>
      </c>
      <c r="E425" s="381">
        <f t="shared" si="33"/>
        <v>112820.26268907597</v>
      </c>
      <c r="F425" s="95">
        <f t="shared" si="31"/>
        <v>112914.27957467425</v>
      </c>
      <c r="G425" s="102">
        <f t="shared" si="35"/>
        <v>1354971.3548960909</v>
      </c>
    </row>
    <row r="426" spans="2:7">
      <c r="B426" s="100">
        <v>420</v>
      </c>
      <c r="C426" s="95">
        <f t="shared" si="34"/>
        <v>112820.2626891</v>
      </c>
      <c r="D426" s="95">
        <f t="shared" si="32"/>
        <v>94.016885574249997</v>
      </c>
      <c r="E426" s="381">
        <f t="shared" si="33"/>
        <v>-2.4025212042033672E-8</v>
      </c>
      <c r="F426" s="95">
        <f>SUM(C426:D426)</f>
        <v>112914.27957467425</v>
      </c>
      <c r="G426" s="102">
        <f t="shared" si="35"/>
        <v>1354971.3548960909</v>
      </c>
    </row>
    <row r="427" spans="2:7">
      <c r="C427" s="103">
        <f>SUM(C7:C426)</f>
        <v>40000000.000000007</v>
      </c>
      <c r="D427" s="103">
        <f>SUM(D7:D426)</f>
        <v>7423997.4213631749</v>
      </c>
      <c r="F427" s="103">
        <f>SUM(F7:F426)</f>
        <v>47423997.421363436</v>
      </c>
    </row>
    <row r="430" spans="2:7">
      <c r="B430" s="39" t="s">
        <v>71</v>
      </c>
    </row>
    <row r="431" spans="2:7">
      <c r="B431" s="92" t="s">
        <v>75</v>
      </c>
      <c r="C431" s="92" t="s">
        <v>34</v>
      </c>
      <c r="D431" s="92" t="s">
        <v>33</v>
      </c>
      <c r="E431" s="380" t="s">
        <v>72</v>
      </c>
      <c r="F431" s="92" t="s">
        <v>73</v>
      </c>
    </row>
    <row r="432" spans="2:7">
      <c r="B432" s="95">
        <f>VLOOKUP(入力シート!Z117*12,住宅ローン返済表!B5:G426,4,0)</f>
        <v>29960873.581277188</v>
      </c>
      <c r="C432" s="96">
        <f>入力シート!AB117*0.01</f>
        <v>0.02</v>
      </c>
      <c r="D432" s="97">
        <f>入力シート!V117-入力シート!Z117</f>
        <v>25</v>
      </c>
      <c r="E432" s="381">
        <f>SUM(C436:D436)</f>
        <v>126990.46256990934</v>
      </c>
      <c r="F432" s="102">
        <f>E432*12</f>
        <v>1523885.5508389121</v>
      </c>
    </row>
    <row r="434" spans="2:7">
      <c r="B434" s="92" t="s">
        <v>74</v>
      </c>
      <c r="C434" s="92" t="s">
        <v>36</v>
      </c>
      <c r="D434" s="92" t="s">
        <v>37</v>
      </c>
      <c r="E434" s="380" t="s">
        <v>38</v>
      </c>
      <c r="F434" s="92" t="s">
        <v>72</v>
      </c>
      <c r="G434" s="92" t="s">
        <v>73</v>
      </c>
    </row>
    <row r="435" spans="2:7">
      <c r="B435" s="100">
        <v>0</v>
      </c>
      <c r="C435" s="101" t="s">
        <v>39</v>
      </c>
      <c r="D435" s="101" t="s">
        <v>39</v>
      </c>
      <c r="E435" s="381">
        <f>B432</f>
        <v>29960873.581277188</v>
      </c>
      <c r="F435" s="100"/>
      <c r="G435" s="100"/>
    </row>
    <row r="436" spans="2:7">
      <c r="B436" s="100">
        <v>1</v>
      </c>
      <c r="C436" s="95">
        <f>PPMT(C$432/12,B436,D$432*12,B$432*-1,0,0)</f>
        <v>77055.673267780687</v>
      </c>
      <c r="D436" s="95">
        <f>IPMT(C$432/12,B436,D$432*12,B$432*-1,0)</f>
        <v>49934.789302128651</v>
      </c>
      <c r="E436" s="381">
        <f>E435-C436</f>
        <v>29883817.908009406</v>
      </c>
      <c r="F436" s="95">
        <f>SUM(C436:D436)</f>
        <v>126990.46256990934</v>
      </c>
      <c r="G436" s="102">
        <f>F436*12</f>
        <v>1523885.5508389121</v>
      </c>
    </row>
    <row r="437" spans="2:7">
      <c r="B437" s="100">
        <v>2</v>
      </c>
      <c r="C437" s="95">
        <f>PPMT(C$432/12,B437,D$432*12,B$432*-1,0,0)</f>
        <v>77184.099389893658</v>
      </c>
      <c r="D437" s="95">
        <f>IPMT(C$432/12,B437,D$432*12,B$432*-1,0)</f>
        <v>49806.36318001568</v>
      </c>
      <c r="E437" s="381">
        <f>E436-C437</f>
        <v>29806633.808619514</v>
      </c>
      <c r="F437" s="95">
        <f>SUM(C437:D437)</f>
        <v>126990.46256990934</v>
      </c>
      <c r="G437" s="102">
        <f>F437*12</f>
        <v>1523885.5508389121</v>
      </c>
    </row>
    <row r="438" spans="2:7">
      <c r="B438" s="100">
        <v>3</v>
      </c>
      <c r="C438" s="95">
        <f t="shared" ref="C438:C501" si="36">PPMT(C$432/12,B438,D$432*12,B$432*-1,0,0)</f>
        <v>77312.739555543463</v>
      </c>
      <c r="D438" s="95">
        <f t="shared" ref="D438:D501" si="37">IPMT(C$432/12,B438,D$432*12,B$432*-1,0)</f>
        <v>49677.723014365853</v>
      </c>
      <c r="E438" s="381">
        <f t="shared" ref="E438:E501" si="38">E437-C438</f>
        <v>29729321.069063969</v>
      </c>
      <c r="F438" s="95">
        <f t="shared" ref="F438:F501" si="39">SUM(C438:D438)</f>
        <v>126990.46256990932</v>
      </c>
      <c r="G438" s="102">
        <f t="shared" ref="G438:G501" si="40">F438*12</f>
        <v>1523885.5508389119</v>
      </c>
    </row>
    <row r="439" spans="2:7">
      <c r="B439" s="100">
        <v>4</v>
      </c>
      <c r="C439" s="95">
        <f t="shared" si="36"/>
        <v>77441.594121469374</v>
      </c>
      <c r="D439" s="95">
        <f t="shared" si="37"/>
        <v>49548.868448439949</v>
      </c>
      <c r="E439" s="381">
        <f t="shared" si="38"/>
        <v>29651879.474942498</v>
      </c>
      <c r="F439" s="95">
        <f t="shared" si="39"/>
        <v>126990.46256990932</v>
      </c>
      <c r="G439" s="102">
        <f t="shared" si="40"/>
        <v>1523885.5508389119</v>
      </c>
    </row>
    <row r="440" spans="2:7">
      <c r="B440" s="100">
        <v>5</v>
      </c>
      <c r="C440" s="95">
        <f t="shared" si="36"/>
        <v>77570.66344500515</v>
      </c>
      <c r="D440" s="95">
        <f t="shared" si="37"/>
        <v>49419.799124904166</v>
      </c>
      <c r="E440" s="381">
        <f t="shared" si="38"/>
        <v>29574308.811497495</v>
      </c>
      <c r="F440" s="95">
        <f t="shared" si="39"/>
        <v>126990.46256990932</v>
      </c>
      <c r="G440" s="102">
        <f t="shared" si="40"/>
        <v>1523885.5508389119</v>
      </c>
    </row>
    <row r="441" spans="2:7">
      <c r="B441" s="100">
        <v>6</v>
      </c>
      <c r="C441" s="95">
        <f t="shared" si="36"/>
        <v>77699.94788408016</v>
      </c>
      <c r="D441" s="95">
        <f t="shared" si="37"/>
        <v>49290.514685829163</v>
      </c>
      <c r="E441" s="381">
        <f t="shared" si="38"/>
        <v>29496608.863613416</v>
      </c>
      <c r="F441" s="95">
        <f t="shared" si="39"/>
        <v>126990.46256990932</v>
      </c>
      <c r="G441" s="102">
        <f t="shared" si="40"/>
        <v>1523885.5508389119</v>
      </c>
    </row>
    <row r="442" spans="2:7">
      <c r="B442" s="100">
        <v>7</v>
      </c>
      <c r="C442" s="95">
        <f t="shared" si="36"/>
        <v>77829.447797220302</v>
      </c>
      <c r="D442" s="95">
        <f t="shared" si="37"/>
        <v>49161.014772689028</v>
      </c>
      <c r="E442" s="381">
        <f t="shared" si="38"/>
        <v>29418779.415816195</v>
      </c>
      <c r="F442" s="95">
        <f t="shared" si="39"/>
        <v>126990.46256990933</v>
      </c>
      <c r="G442" s="102">
        <f t="shared" si="40"/>
        <v>1523885.5508389119</v>
      </c>
    </row>
    <row r="443" spans="2:7">
      <c r="B443" s="100">
        <v>8</v>
      </c>
      <c r="C443" s="95">
        <f t="shared" si="36"/>
        <v>77959.163543549002</v>
      </c>
      <c r="D443" s="95">
        <f t="shared" si="37"/>
        <v>49031.299026360313</v>
      </c>
      <c r="E443" s="381">
        <f t="shared" si="38"/>
        <v>29340820.252272647</v>
      </c>
      <c r="F443" s="95">
        <f t="shared" si="39"/>
        <v>126990.46256990932</v>
      </c>
      <c r="G443" s="102">
        <f t="shared" si="40"/>
        <v>1523885.5508389119</v>
      </c>
    </row>
    <row r="444" spans="2:7">
      <c r="B444" s="100">
        <v>9</v>
      </c>
      <c r="C444" s="95">
        <f t="shared" si="36"/>
        <v>78089.095482788252</v>
      </c>
      <c r="D444" s="95">
        <f t="shared" si="37"/>
        <v>48901.367087121078</v>
      </c>
      <c r="E444" s="381">
        <f t="shared" si="38"/>
        <v>29262731.156789858</v>
      </c>
      <c r="F444" s="95">
        <f t="shared" si="39"/>
        <v>126990.46256990933</v>
      </c>
      <c r="G444" s="102">
        <f t="shared" si="40"/>
        <v>1523885.5508389119</v>
      </c>
    </row>
    <row r="445" spans="2:7">
      <c r="B445" s="100">
        <v>10</v>
      </c>
      <c r="C445" s="95">
        <f t="shared" si="36"/>
        <v>78219.243975259567</v>
      </c>
      <c r="D445" s="95">
        <f t="shared" si="37"/>
        <v>48771.218594649763</v>
      </c>
      <c r="E445" s="381">
        <f t="shared" si="38"/>
        <v>29184511.912814599</v>
      </c>
      <c r="F445" s="95">
        <f t="shared" si="39"/>
        <v>126990.46256990933</v>
      </c>
      <c r="G445" s="102">
        <f t="shared" si="40"/>
        <v>1523885.5508389119</v>
      </c>
    </row>
    <row r="446" spans="2:7">
      <c r="B446" s="100">
        <v>11</v>
      </c>
      <c r="C446" s="95">
        <f t="shared" si="36"/>
        <v>78349.609381885006</v>
      </c>
      <c r="D446" s="95">
        <f t="shared" si="37"/>
        <v>48640.853188024324</v>
      </c>
      <c r="E446" s="381">
        <f t="shared" si="38"/>
        <v>29106162.303432714</v>
      </c>
      <c r="F446" s="95">
        <f t="shared" si="39"/>
        <v>126990.46256990933</v>
      </c>
      <c r="G446" s="102">
        <f t="shared" si="40"/>
        <v>1523885.5508389119</v>
      </c>
    </row>
    <row r="447" spans="2:7">
      <c r="B447" s="100">
        <v>12</v>
      </c>
      <c r="C447" s="95">
        <f t="shared" si="36"/>
        <v>78480.192064188144</v>
      </c>
      <c r="D447" s="95">
        <f t="shared" si="37"/>
        <v>48510.270505721193</v>
      </c>
      <c r="E447" s="381">
        <f t="shared" si="38"/>
        <v>29027682.111368526</v>
      </c>
      <c r="F447" s="95">
        <f t="shared" si="39"/>
        <v>126990.46256990934</v>
      </c>
      <c r="G447" s="102">
        <f t="shared" si="40"/>
        <v>1523885.5508389121</v>
      </c>
    </row>
    <row r="448" spans="2:7">
      <c r="B448" s="100">
        <v>13</v>
      </c>
      <c r="C448" s="95">
        <f t="shared" si="36"/>
        <v>78610.992384295125</v>
      </c>
      <c r="D448" s="95">
        <f t="shared" si="37"/>
        <v>48379.470185614213</v>
      </c>
      <c r="E448" s="381">
        <f t="shared" si="38"/>
        <v>28949071.11898423</v>
      </c>
      <c r="F448" s="95">
        <f t="shared" si="39"/>
        <v>126990.46256990934</v>
      </c>
      <c r="G448" s="102">
        <f t="shared" si="40"/>
        <v>1523885.5508389121</v>
      </c>
    </row>
    <row r="449" spans="2:7">
      <c r="B449" s="100">
        <v>14</v>
      </c>
      <c r="C449" s="95">
        <f t="shared" si="36"/>
        <v>78742.010704935601</v>
      </c>
      <c r="D449" s="95">
        <f t="shared" si="37"/>
        <v>48248.451864973722</v>
      </c>
      <c r="E449" s="381">
        <f t="shared" si="38"/>
        <v>28870329.108279295</v>
      </c>
      <c r="F449" s="95">
        <f t="shared" si="39"/>
        <v>126990.46256990932</v>
      </c>
      <c r="G449" s="102">
        <f t="shared" si="40"/>
        <v>1523885.5508389119</v>
      </c>
    </row>
    <row r="450" spans="2:7">
      <c r="B450" s="100">
        <v>15</v>
      </c>
      <c r="C450" s="95">
        <f t="shared" si="36"/>
        <v>78873.247389443844</v>
      </c>
      <c r="D450" s="95">
        <f t="shared" si="37"/>
        <v>48117.215180465486</v>
      </c>
      <c r="E450" s="381">
        <f t="shared" si="38"/>
        <v>28791455.860889852</v>
      </c>
      <c r="F450" s="95">
        <f t="shared" si="39"/>
        <v>126990.46256990933</v>
      </c>
      <c r="G450" s="102">
        <f t="shared" si="40"/>
        <v>1523885.5508389119</v>
      </c>
    </row>
    <row r="451" spans="2:7">
      <c r="B451" s="100">
        <v>16</v>
      </c>
      <c r="C451" s="95">
        <f t="shared" si="36"/>
        <v>79004.702801759573</v>
      </c>
      <c r="D451" s="95">
        <f t="shared" si="37"/>
        <v>47985.759768149757</v>
      </c>
      <c r="E451" s="381">
        <f t="shared" si="38"/>
        <v>28712451.158088092</v>
      </c>
      <c r="F451" s="95">
        <f t="shared" si="39"/>
        <v>126990.46256990933</v>
      </c>
      <c r="G451" s="102">
        <f t="shared" si="40"/>
        <v>1523885.5508389119</v>
      </c>
    </row>
    <row r="452" spans="2:7">
      <c r="B452" s="100">
        <v>17</v>
      </c>
      <c r="C452" s="95">
        <f t="shared" si="36"/>
        <v>79136.377306429174</v>
      </c>
      <c r="D452" s="95">
        <f t="shared" si="37"/>
        <v>47854.085263480149</v>
      </c>
      <c r="E452" s="381">
        <f t="shared" si="38"/>
        <v>28633314.780781664</v>
      </c>
      <c r="F452" s="95">
        <f t="shared" si="39"/>
        <v>126990.46256990932</v>
      </c>
      <c r="G452" s="102">
        <f t="shared" si="40"/>
        <v>1523885.5508389119</v>
      </c>
    </row>
    <row r="453" spans="2:7">
      <c r="B453" s="100">
        <v>18</v>
      </c>
      <c r="C453" s="95">
        <f t="shared" si="36"/>
        <v>79268.27126860655</v>
      </c>
      <c r="D453" s="95">
        <f t="shared" si="37"/>
        <v>47722.191301302766</v>
      </c>
      <c r="E453" s="381">
        <f t="shared" si="38"/>
        <v>28554046.509513058</v>
      </c>
      <c r="F453" s="95">
        <f t="shared" si="39"/>
        <v>126990.46256990932</v>
      </c>
      <c r="G453" s="102">
        <f t="shared" si="40"/>
        <v>1523885.5508389119</v>
      </c>
    </row>
    <row r="454" spans="2:7">
      <c r="B454" s="100">
        <v>19</v>
      </c>
      <c r="C454" s="95">
        <f t="shared" si="36"/>
        <v>79400.385054054233</v>
      </c>
      <c r="D454" s="95">
        <f t="shared" si="37"/>
        <v>47590.077515855097</v>
      </c>
      <c r="E454" s="381">
        <f t="shared" si="38"/>
        <v>28474646.124459002</v>
      </c>
      <c r="F454" s="95">
        <f t="shared" si="39"/>
        <v>126990.46256990933</v>
      </c>
      <c r="G454" s="102">
        <f t="shared" si="40"/>
        <v>1523885.5508389119</v>
      </c>
    </row>
    <row r="455" spans="2:7">
      <c r="B455" s="100">
        <v>20</v>
      </c>
      <c r="C455" s="95">
        <f t="shared" si="36"/>
        <v>79532.719029144326</v>
      </c>
      <c r="D455" s="95">
        <f t="shared" si="37"/>
        <v>47457.743540764997</v>
      </c>
      <c r="E455" s="381">
        <f t="shared" si="38"/>
        <v>28395113.405429859</v>
      </c>
      <c r="F455" s="95">
        <f t="shared" si="39"/>
        <v>126990.46256990932</v>
      </c>
      <c r="G455" s="102">
        <f t="shared" si="40"/>
        <v>1523885.5508389119</v>
      </c>
    </row>
    <row r="456" spans="2:7">
      <c r="B456" s="100">
        <v>21</v>
      </c>
      <c r="C456" s="95">
        <f t="shared" si="36"/>
        <v>79665.273560859569</v>
      </c>
      <c r="D456" s="95">
        <f t="shared" si="37"/>
        <v>47325.189009049762</v>
      </c>
      <c r="E456" s="381">
        <f t="shared" si="38"/>
        <v>28315448.131868999</v>
      </c>
      <c r="F456" s="95">
        <f t="shared" si="39"/>
        <v>126990.46256990933</v>
      </c>
      <c r="G456" s="102">
        <f t="shared" si="40"/>
        <v>1523885.5508389119</v>
      </c>
    </row>
    <row r="457" spans="2:7">
      <c r="B457" s="100">
        <v>22</v>
      </c>
      <c r="C457" s="95">
        <f t="shared" si="36"/>
        <v>79798.049016794335</v>
      </c>
      <c r="D457" s="95">
        <f t="shared" si="37"/>
        <v>47192.413553114988</v>
      </c>
      <c r="E457" s="381">
        <f t="shared" si="38"/>
        <v>28235650.082852203</v>
      </c>
      <c r="F457" s="95">
        <f t="shared" si="39"/>
        <v>126990.46256990932</v>
      </c>
      <c r="G457" s="102">
        <f t="shared" si="40"/>
        <v>1523885.5508389119</v>
      </c>
    </row>
    <row r="458" spans="2:7">
      <c r="B458" s="100">
        <v>23</v>
      </c>
      <c r="C458" s="95">
        <f t="shared" si="36"/>
        <v>79931.04576515565</v>
      </c>
      <c r="D458" s="95">
        <f t="shared" si="37"/>
        <v>47059.416804753666</v>
      </c>
      <c r="E458" s="381">
        <f t="shared" si="38"/>
        <v>28155719.037087049</v>
      </c>
      <c r="F458" s="95">
        <f t="shared" si="39"/>
        <v>126990.46256990932</v>
      </c>
      <c r="G458" s="102">
        <f t="shared" si="40"/>
        <v>1523885.5508389119</v>
      </c>
    </row>
    <row r="459" spans="2:7">
      <c r="B459" s="100">
        <v>24</v>
      </c>
      <c r="C459" s="95">
        <f t="shared" si="36"/>
        <v>80064.264174764248</v>
      </c>
      <c r="D459" s="95">
        <f t="shared" si="37"/>
        <v>46926.198395145075</v>
      </c>
      <c r="E459" s="381">
        <f t="shared" si="38"/>
        <v>28075654.772912286</v>
      </c>
      <c r="F459" s="95">
        <f t="shared" si="39"/>
        <v>126990.46256990932</v>
      </c>
      <c r="G459" s="102">
        <f t="shared" si="40"/>
        <v>1523885.5508389119</v>
      </c>
    </row>
    <row r="460" spans="2:7">
      <c r="B460" s="100">
        <v>25</v>
      </c>
      <c r="C460" s="95">
        <f t="shared" si="36"/>
        <v>80197.704615055525</v>
      </c>
      <c r="D460" s="95">
        <f t="shared" si="37"/>
        <v>46792.757954853805</v>
      </c>
      <c r="E460" s="381">
        <f t="shared" si="38"/>
        <v>27995457.06829723</v>
      </c>
      <c r="F460" s="95">
        <f t="shared" si="39"/>
        <v>126990.46256990933</v>
      </c>
      <c r="G460" s="102">
        <f t="shared" si="40"/>
        <v>1523885.5508389119</v>
      </c>
    </row>
    <row r="461" spans="2:7">
      <c r="B461" s="100">
        <v>26</v>
      </c>
      <c r="C461" s="95">
        <f t="shared" si="36"/>
        <v>80331.367456080625</v>
      </c>
      <c r="D461" s="95">
        <f t="shared" si="37"/>
        <v>46659.095113828706</v>
      </c>
      <c r="E461" s="381">
        <f t="shared" si="38"/>
        <v>27915125.700841147</v>
      </c>
      <c r="F461" s="95">
        <f t="shared" si="39"/>
        <v>126990.46256990933</v>
      </c>
      <c r="G461" s="102">
        <f t="shared" si="40"/>
        <v>1523885.5508389119</v>
      </c>
    </row>
    <row r="462" spans="2:7">
      <c r="B462" s="100">
        <v>27</v>
      </c>
      <c r="C462" s="95">
        <f t="shared" si="36"/>
        <v>80465.253068507416</v>
      </c>
      <c r="D462" s="95">
        <f t="shared" si="37"/>
        <v>46525.209501401907</v>
      </c>
      <c r="E462" s="381">
        <f t="shared" si="38"/>
        <v>27834660.447772641</v>
      </c>
      <c r="F462" s="95">
        <f t="shared" si="39"/>
        <v>126990.46256990932</v>
      </c>
      <c r="G462" s="102">
        <f t="shared" si="40"/>
        <v>1523885.5508389119</v>
      </c>
    </row>
    <row r="463" spans="2:7">
      <c r="B463" s="100">
        <v>28</v>
      </c>
      <c r="C463" s="95">
        <f t="shared" si="36"/>
        <v>80599.361823621599</v>
      </c>
      <c r="D463" s="95">
        <f t="shared" si="37"/>
        <v>46391.100746287731</v>
      </c>
      <c r="E463" s="381">
        <f t="shared" si="38"/>
        <v>27754061.085949019</v>
      </c>
      <c r="F463" s="95">
        <f t="shared" si="39"/>
        <v>126990.46256990933</v>
      </c>
      <c r="G463" s="102">
        <f t="shared" si="40"/>
        <v>1523885.5508389119</v>
      </c>
    </row>
    <row r="464" spans="2:7">
      <c r="B464" s="100">
        <v>29</v>
      </c>
      <c r="C464" s="95">
        <f t="shared" si="36"/>
        <v>80733.694093327635</v>
      </c>
      <c r="D464" s="95">
        <f t="shared" si="37"/>
        <v>46256.768476581696</v>
      </c>
      <c r="E464" s="381">
        <f t="shared" si="38"/>
        <v>27673327.391855691</v>
      </c>
      <c r="F464" s="95">
        <f t="shared" si="39"/>
        <v>126990.46256990933</v>
      </c>
      <c r="G464" s="102">
        <f t="shared" si="40"/>
        <v>1523885.5508389119</v>
      </c>
    </row>
    <row r="465" spans="2:7">
      <c r="B465" s="100">
        <v>30</v>
      </c>
      <c r="C465" s="95">
        <f t="shared" si="36"/>
        <v>80868.250250149853</v>
      </c>
      <c r="D465" s="95">
        <f t="shared" si="37"/>
        <v>46122.212319759485</v>
      </c>
      <c r="E465" s="381">
        <f t="shared" si="38"/>
        <v>27592459.141605541</v>
      </c>
      <c r="F465" s="95">
        <f t="shared" si="39"/>
        <v>126990.46256990934</v>
      </c>
      <c r="G465" s="102">
        <f t="shared" si="40"/>
        <v>1523885.5508389121</v>
      </c>
    </row>
    <row r="466" spans="2:7">
      <c r="B466" s="100">
        <v>31</v>
      </c>
      <c r="C466" s="95">
        <f t="shared" si="36"/>
        <v>81003.030667233441</v>
      </c>
      <c r="D466" s="95">
        <f t="shared" si="37"/>
        <v>45987.431902675889</v>
      </c>
      <c r="E466" s="381">
        <f t="shared" si="38"/>
        <v>27511456.110938307</v>
      </c>
      <c r="F466" s="95">
        <f t="shared" si="39"/>
        <v>126990.46256990933</v>
      </c>
      <c r="G466" s="102">
        <f t="shared" si="40"/>
        <v>1523885.5508389119</v>
      </c>
    </row>
    <row r="467" spans="2:7">
      <c r="B467" s="100">
        <v>32</v>
      </c>
      <c r="C467" s="95">
        <f t="shared" si="36"/>
        <v>81138.035718345491</v>
      </c>
      <c r="D467" s="95">
        <f t="shared" si="37"/>
        <v>45852.426851563847</v>
      </c>
      <c r="E467" s="381">
        <f t="shared" si="38"/>
        <v>27430318.075219963</v>
      </c>
      <c r="F467" s="95">
        <f t="shared" si="39"/>
        <v>126990.46256990934</v>
      </c>
      <c r="G467" s="102">
        <f t="shared" si="40"/>
        <v>1523885.5508389121</v>
      </c>
    </row>
    <row r="468" spans="2:7">
      <c r="B468" s="100">
        <v>33</v>
      </c>
      <c r="C468" s="95">
        <f t="shared" si="36"/>
        <v>81273.265777876077</v>
      </c>
      <c r="D468" s="95">
        <f t="shared" si="37"/>
        <v>45717.196792033268</v>
      </c>
      <c r="E468" s="381">
        <f t="shared" si="38"/>
        <v>27349044.809442088</v>
      </c>
      <c r="F468" s="95">
        <f t="shared" si="39"/>
        <v>126990.46256990934</v>
      </c>
      <c r="G468" s="102">
        <f t="shared" si="40"/>
        <v>1523885.5508389121</v>
      </c>
    </row>
    <row r="469" spans="2:7">
      <c r="B469" s="100">
        <v>34</v>
      </c>
      <c r="C469" s="95">
        <f t="shared" si="36"/>
        <v>81408.721220839172</v>
      </c>
      <c r="D469" s="95">
        <f t="shared" si="37"/>
        <v>45581.741349070136</v>
      </c>
      <c r="E469" s="381">
        <f t="shared" si="38"/>
        <v>27267636.088221248</v>
      </c>
      <c r="F469" s="95">
        <f t="shared" si="39"/>
        <v>126990.46256990932</v>
      </c>
      <c r="G469" s="102">
        <f t="shared" si="40"/>
        <v>1523885.5508389119</v>
      </c>
    </row>
    <row r="470" spans="2:7">
      <c r="B470" s="100">
        <v>35</v>
      </c>
      <c r="C470" s="95">
        <f t="shared" si="36"/>
        <v>81544.402422873929</v>
      </c>
      <c r="D470" s="95">
        <f t="shared" si="37"/>
        <v>45446.060147035401</v>
      </c>
      <c r="E470" s="381">
        <f t="shared" si="38"/>
        <v>27186091.685798373</v>
      </c>
      <c r="F470" s="95">
        <f t="shared" si="39"/>
        <v>126990.46256990933</v>
      </c>
      <c r="G470" s="102">
        <f t="shared" si="40"/>
        <v>1523885.5508389119</v>
      </c>
    </row>
    <row r="471" spans="2:7">
      <c r="B471" s="100">
        <v>36</v>
      </c>
      <c r="C471" s="95">
        <f t="shared" si="36"/>
        <v>81680.309760245364</v>
      </c>
      <c r="D471" s="95">
        <f t="shared" si="37"/>
        <v>45310.152809663952</v>
      </c>
      <c r="E471" s="381">
        <f t="shared" si="38"/>
        <v>27104411.376038127</v>
      </c>
      <c r="F471" s="95">
        <f t="shared" si="39"/>
        <v>126990.46256990932</v>
      </c>
      <c r="G471" s="102">
        <f t="shared" si="40"/>
        <v>1523885.5508389119</v>
      </c>
    </row>
    <row r="472" spans="2:7">
      <c r="B472" s="100">
        <v>37</v>
      </c>
      <c r="C472" s="95">
        <f t="shared" si="36"/>
        <v>81816.443609845781</v>
      </c>
      <c r="D472" s="95">
        <f t="shared" si="37"/>
        <v>45174.018960063549</v>
      </c>
      <c r="E472" s="381">
        <f t="shared" si="38"/>
        <v>27022594.932428282</v>
      </c>
      <c r="F472" s="95">
        <f t="shared" si="39"/>
        <v>126990.46256990933</v>
      </c>
      <c r="G472" s="102">
        <f t="shared" si="40"/>
        <v>1523885.5508389119</v>
      </c>
    </row>
    <row r="473" spans="2:7">
      <c r="B473" s="100">
        <v>38</v>
      </c>
      <c r="C473" s="95">
        <f t="shared" si="36"/>
        <v>81952.804349195532</v>
      </c>
      <c r="D473" s="95">
        <f t="shared" si="37"/>
        <v>45037.658220713798</v>
      </c>
      <c r="E473" s="381">
        <f t="shared" si="38"/>
        <v>26940642.128079087</v>
      </c>
      <c r="F473" s="95">
        <f t="shared" si="39"/>
        <v>126990.46256990933</v>
      </c>
      <c r="G473" s="102">
        <f t="shared" si="40"/>
        <v>1523885.5508389119</v>
      </c>
    </row>
    <row r="474" spans="2:7">
      <c r="B474" s="100">
        <v>39</v>
      </c>
      <c r="C474" s="95">
        <f t="shared" si="36"/>
        <v>82089.392356444179</v>
      </c>
      <c r="D474" s="95">
        <f t="shared" si="37"/>
        <v>44901.070213465144</v>
      </c>
      <c r="E474" s="381">
        <f t="shared" si="38"/>
        <v>26858552.735722642</v>
      </c>
      <c r="F474" s="95">
        <f t="shared" si="39"/>
        <v>126990.46256990932</v>
      </c>
      <c r="G474" s="102">
        <f t="shared" si="40"/>
        <v>1523885.5508389119</v>
      </c>
    </row>
    <row r="475" spans="2:7">
      <c r="B475" s="100">
        <v>40</v>
      </c>
      <c r="C475" s="95">
        <f t="shared" si="36"/>
        <v>82226.2080103716</v>
      </c>
      <c r="D475" s="95">
        <f t="shared" si="37"/>
        <v>44764.254559537731</v>
      </c>
      <c r="E475" s="381">
        <f t="shared" si="38"/>
        <v>26776326.527712271</v>
      </c>
      <c r="F475" s="95">
        <f t="shared" si="39"/>
        <v>126990.46256990933</v>
      </c>
      <c r="G475" s="102">
        <f t="shared" si="40"/>
        <v>1523885.5508389119</v>
      </c>
    </row>
    <row r="476" spans="2:7">
      <c r="B476" s="100">
        <v>41</v>
      </c>
      <c r="C476" s="95">
        <f t="shared" si="36"/>
        <v>82363.25169038889</v>
      </c>
      <c r="D476" s="95">
        <f t="shared" si="37"/>
        <v>44627.210879520448</v>
      </c>
      <c r="E476" s="381">
        <f t="shared" si="38"/>
        <v>26693963.276021883</v>
      </c>
      <c r="F476" s="95">
        <f t="shared" si="39"/>
        <v>126990.46256990934</v>
      </c>
      <c r="G476" s="102">
        <f t="shared" si="40"/>
        <v>1523885.5508389121</v>
      </c>
    </row>
    <row r="477" spans="2:7">
      <c r="B477" s="100">
        <v>42</v>
      </c>
      <c r="C477" s="95">
        <f t="shared" si="36"/>
        <v>82500.523776539514</v>
      </c>
      <c r="D477" s="95">
        <f t="shared" si="37"/>
        <v>44489.938793369802</v>
      </c>
      <c r="E477" s="381">
        <f t="shared" si="38"/>
        <v>26611462.752245344</v>
      </c>
      <c r="F477" s="95">
        <f t="shared" si="39"/>
        <v>126990.46256990932</v>
      </c>
      <c r="G477" s="102">
        <f t="shared" si="40"/>
        <v>1523885.5508389119</v>
      </c>
    </row>
    <row r="478" spans="2:7">
      <c r="B478" s="100">
        <v>43</v>
      </c>
      <c r="C478" s="95">
        <f t="shared" si="36"/>
        <v>82638.02464950041</v>
      </c>
      <c r="D478" s="95">
        <f t="shared" si="37"/>
        <v>44352.437920408898</v>
      </c>
      <c r="E478" s="381">
        <f t="shared" si="38"/>
        <v>26528824.727595843</v>
      </c>
      <c r="F478" s="95">
        <f t="shared" si="39"/>
        <v>126990.46256990932</v>
      </c>
      <c r="G478" s="102">
        <f t="shared" si="40"/>
        <v>1523885.5508389119</v>
      </c>
    </row>
    <row r="479" spans="2:7">
      <c r="B479" s="100">
        <v>44</v>
      </c>
      <c r="C479" s="95">
        <f t="shared" si="36"/>
        <v>82775.754690582937</v>
      </c>
      <c r="D479" s="95">
        <f t="shared" si="37"/>
        <v>44214.707879326394</v>
      </c>
      <c r="E479" s="381">
        <f t="shared" si="38"/>
        <v>26446048.97290526</v>
      </c>
      <c r="F479" s="95">
        <f t="shared" si="39"/>
        <v>126990.46256990933</v>
      </c>
      <c r="G479" s="102">
        <f t="shared" si="40"/>
        <v>1523885.5508389119</v>
      </c>
    </row>
    <row r="480" spans="2:7">
      <c r="B480" s="100">
        <v>45</v>
      </c>
      <c r="C480" s="95">
        <f t="shared" si="36"/>
        <v>82913.714281733904</v>
      </c>
      <c r="D480" s="95">
        <f t="shared" si="37"/>
        <v>44076.748288175426</v>
      </c>
      <c r="E480" s="381">
        <f t="shared" si="38"/>
        <v>26363135.258623526</v>
      </c>
      <c r="F480" s="95">
        <f t="shared" si="39"/>
        <v>126990.46256990933</v>
      </c>
      <c r="G480" s="102">
        <f t="shared" si="40"/>
        <v>1523885.5508389119</v>
      </c>
    </row>
    <row r="481" spans="2:7">
      <c r="B481" s="100">
        <v>46</v>
      </c>
      <c r="C481" s="95">
        <f t="shared" si="36"/>
        <v>83051.903805536786</v>
      </c>
      <c r="D481" s="95">
        <f t="shared" si="37"/>
        <v>43938.558764372538</v>
      </c>
      <c r="E481" s="381">
        <f t="shared" si="38"/>
        <v>26280083.35481799</v>
      </c>
      <c r="F481" s="95">
        <f t="shared" si="39"/>
        <v>126990.46256990932</v>
      </c>
      <c r="G481" s="102">
        <f t="shared" si="40"/>
        <v>1523885.5508389119</v>
      </c>
    </row>
    <row r="482" spans="2:7">
      <c r="B482" s="100">
        <v>47</v>
      </c>
      <c r="C482" s="95">
        <f t="shared" si="36"/>
        <v>83190.323645212688</v>
      </c>
      <c r="D482" s="95">
        <f t="shared" si="37"/>
        <v>43800.13892469665</v>
      </c>
      <c r="E482" s="381">
        <f t="shared" si="38"/>
        <v>26196893.031172778</v>
      </c>
      <c r="F482" s="95">
        <f t="shared" si="39"/>
        <v>126990.46256990934</v>
      </c>
      <c r="G482" s="102">
        <f t="shared" si="40"/>
        <v>1523885.5508389121</v>
      </c>
    </row>
    <row r="483" spans="2:7">
      <c r="B483" s="100">
        <v>48</v>
      </c>
      <c r="C483" s="95">
        <f t="shared" si="36"/>
        <v>83328.974184621373</v>
      </c>
      <c r="D483" s="95">
        <f t="shared" si="37"/>
        <v>43661.488385287957</v>
      </c>
      <c r="E483" s="381">
        <f t="shared" si="38"/>
        <v>26113564.056988157</v>
      </c>
      <c r="F483" s="95">
        <f t="shared" si="39"/>
        <v>126990.46256990933</v>
      </c>
      <c r="G483" s="102">
        <f t="shared" si="40"/>
        <v>1523885.5508389119</v>
      </c>
    </row>
    <row r="484" spans="2:7">
      <c r="B484" s="100">
        <v>49</v>
      </c>
      <c r="C484" s="95">
        <f t="shared" si="36"/>
        <v>83467.855808262408</v>
      </c>
      <c r="D484" s="95">
        <f t="shared" si="37"/>
        <v>43522.606761646923</v>
      </c>
      <c r="E484" s="381">
        <f t="shared" si="38"/>
        <v>26030096.201179896</v>
      </c>
      <c r="F484" s="95">
        <f t="shared" si="39"/>
        <v>126990.46256990933</v>
      </c>
      <c r="G484" s="102">
        <f t="shared" si="40"/>
        <v>1523885.5508389119</v>
      </c>
    </row>
    <row r="485" spans="2:7">
      <c r="B485" s="100">
        <v>50</v>
      </c>
      <c r="C485" s="95">
        <f t="shared" si="36"/>
        <v>83606.968901276181</v>
      </c>
      <c r="D485" s="95">
        <f t="shared" si="37"/>
        <v>43383.493668633149</v>
      </c>
      <c r="E485" s="381">
        <f t="shared" si="38"/>
        <v>25946489.232278619</v>
      </c>
      <c r="F485" s="95">
        <f t="shared" si="39"/>
        <v>126990.46256990933</v>
      </c>
      <c r="G485" s="102">
        <f t="shared" si="40"/>
        <v>1523885.5508389119</v>
      </c>
    </row>
    <row r="486" spans="2:7">
      <c r="B486" s="100">
        <v>51</v>
      </c>
      <c r="C486" s="95">
        <f t="shared" si="36"/>
        <v>83746.313849444981</v>
      </c>
      <c r="D486" s="95">
        <f t="shared" si="37"/>
        <v>43244.148720464356</v>
      </c>
      <c r="E486" s="381">
        <f t="shared" si="38"/>
        <v>25862742.918429174</v>
      </c>
      <c r="F486" s="95">
        <f t="shared" si="39"/>
        <v>126990.46256990934</v>
      </c>
      <c r="G486" s="102">
        <f t="shared" si="40"/>
        <v>1523885.5508389121</v>
      </c>
    </row>
    <row r="487" spans="2:7">
      <c r="B487" s="100">
        <v>52</v>
      </c>
      <c r="C487" s="95">
        <f t="shared" si="36"/>
        <v>83885.891039194044</v>
      </c>
      <c r="D487" s="95">
        <f t="shared" si="37"/>
        <v>43104.571530715279</v>
      </c>
      <c r="E487" s="381">
        <f t="shared" si="38"/>
        <v>25778857.027389981</v>
      </c>
      <c r="F487" s="95">
        <f t="shared" si="39"/>
        <v>126990.46256990932</v>
      </c>
      <c r="G487" s="102">
        <f t="shared" si="40"/>
        <v>1523885.5508389119</v>
      </c>
    </row>
    <row r="488" spans="2:7">
      <c r="B488" s="100">
        <v>53</v>
      </c>
      <c r="C488" s="95">
        <f t="shared" si="36"/>
        <v>84025.700857592718</v>
      </c>
      <c r="D488" s="95">
        <f t="shared" si="37"/>
        <v>42964.761712316627</v>
      </c>
      <c r="E488" s="381">
        <f t="shared" si="38"/>
        <v>25694831.32653239</v>
      </c>
      <c r="F488" s="95">
        <f t="shared" si="39"/>
        <v>126990.46256990934</v>
      </c>
      <c r="G488" s="102">
        <f t="shared" si="40"/>
        <v>1523885.5508389121</v>
      </c>
    </row>
    <row r="489" spans="2:7">
      <c r="B489" s="100">
        <v>54</v>
      </c>
      <c r="C489" s="95">
        <f t="shared" si="36"/>
        <v>84165.743692355347</v>
      </c>
      <c r="D489" s="95">
        <f t="shared" si="37"/>
        <v>42824.718877553969</v>
      </c>
      <c r="E489" s="381">
        <f t="shared" si="38"/>
        <v>25610665.582840033</v>
      </c>
      <c r="F489" s="95">
        <f t="shared" si="39"/>
        <v>126990.46256990932</v>
      </c>
      <c r="G489" s="102">
        <f t="shared" si="40"/>
        <v>1523885.5508389119</v>
      </c>
    </row>
    <row r="490" spans="2:7">
      <c r="B490" s="100">
        <v>55</v>
      </c>
      <c r="C490" s="95">
        <f t="shared" si="36"/>
        <v>84306.019931842617</v>
      </c>
      <c r="D490" s="95">
        <f t="shared" si="37"/>
        <v>42684.442638066714</v>
      </c>
      <c r="E490" s="381">
        <f t="shared" si="38"/>
        <v>25526359.562908191</v>
      </c>
      <c r="F490" s="95">
        <f t="shared" si="39"/>
        <v>126990.46256990933</v>
      </c>
      <c r="G490" s="102">
        <f t="shared" si="40"/>
        <v>1523885.5508389119</v>
      </c>
    </row>
    <row r="491" spans="2:7">
      <c r="B491" s="100">
        <v>56</v>
      </c>
      <c r="C491" s="95">
        <f t="shared" si="36"/>
        <v>84446.529965062349</v>
      </c>
      <c r="D491" s="95">
        <f t="shared" si="37"/>
        <v>42543.932604846967</v>
      </c>
      <c r="E491" s="381">
        <f t="shared" si="38"/>
        <v>25441913.03294313</v>
      </c>
      <c r="F491" s="95">
        <f t="shared" si="39"/>
        <v>126990.46256990932</v>
      </c>
      <c r="G491" s="102">
        <f t="shared" si="40"/>
        <v>1523885.5508389119</v>
      </c>
    </row>
    <row r="492" spans="2:7">
      <c r="B492" s="100">
        <v>57</v>
      </c>
      <c r="C492" s="95">
        <f t="shared" si="36"/>
        <v>84587.274181670786</v>
      </c>
      <c r="D492" s="95">
        <f t="shared" si="37"/>
        <v>42403.188388238545</v>
      </c>
      <c r="E492" s="381">
        <f t="shared" si="38"/>
        <v>25357325.758761458</v>
      </c>
      <c r="F492" s="95">
        <f t="shared" si="39"/>
        <v>126990.46256990933</v>
      </c>
      <c r="G492" s="102">
        <f t="shared" si="40"/>
        <v>1523885.5508389119</v>
      </c>
    </row>
    <row r="493" spans="2:7">
      <c r="B493" s="100">
        <v>58</v>
      </c>
      <c r="C493" s="95">
        <f t="shared" si="36"/>
        <v>84728.25297197359</v>
      </c>
      <c r="D493" s="95">
        <f t="shared" si="37"/>
        <v>42262.209597935747</v>
      </c>
      <c r="E493" s="381">
        <f t="shared" si="38"/>
        <v>25272597.505789485</v>
      </c>
      <c r="F493" s="95">
        <f t="shared" si="39"/>
        <v>126990.46256990934</v>
      </c>
      <c r="G493" s="102">
        <f t="shared" si="40"/>
        <v>1523885.5508389121</v>
      </c>
    </row>
    <row r="494" spans="2:7">
      <c r="B494" s="100">
        <v>59</v>
      </c>
      <c r="C494" s="95">
        <f t="shared" si="36"/>
        <v>84869.466726926868</v>
      </c>
      <c r="D494" s="95">
        <f t="shared" si="37"/>
        <v>42120.995842982462</v>
      </c>
      <c r="E494" s="381">
        <f t="shared" si="38"/>
        <v>25187728.03906256</v>
      </c>
      <c r="F494" s="95">
        <f t="shared" si="39"/>
        <v>126990.46256990933</v>
      </c>
      <c r="G494" s="102">
        <f t="shared" si="40"/>
        <v>1523885.5508389119</v>
      </c>
    </row>
    <row r="495" spans="2:7">
      <c r="B495" s="100">
        <v>60</v>
      </c>
      <c r="C495" s="95">
        <f t="shared" si="36"/>
        <v>85010.915838138419</v>
      </c>
      <c r="D495" s="95">
        <f t="shared" si="37"/>
        <v>41979.546731770912</v>
      </c>
      <c r="E495" s="381">
        <f t="shared" si="38"/>
        <v>25102717.123224422</v>
      </c>
      <c r="F495" s="95">
        <f t="shared" si="39"/>
        <v>126990.46256990933</v>
      </c>
      <c r="G495" s="102">
        <f t="shared" si="40"/>
        <v>1523885.5508389119</v>
      </c>
    </row>
    <row r="496" spans="2:7">
      <c r="B496" s="100">
        <v>61</v>
      </c>
      <c r="C496" s="95">
        <f t="shared" si="36"/>
        <v>85152.600697868635</v>
      </c>
      <c r="D496" s="95">
        <f t="shared" si="37"/>
        <v>41837.861872040681</v>
      </c>
      <c r="E496" s="381">
        <f t="shared" si="38"/>
        <v>25017564.522526555</v>
      </c>
      <c r="F496" s="95">
        <f t="shared" si="39"/>
        <v>126990.46256990932</v>
      </c>
      <c r="G496" s="102">
        <f t="shared" si="40"/>
        <v>1523885.5508389119</v>
      </c>
    </row>
    <row r="497" spans="2:7">
      <c r="B497" s="100">
        <v>62</v>
      </c>
      <c r="C497" s="95">
        <f t="shared" si="36"/>
        <v>85294.521699031757</v>
      </c>
      <c r="D497" s="95">
        <f t="shared" si="37"/>
        <v>41695.940870877566</v>
      </c>
      <c r="E497" s="381">
        <f t="shared" si="38"/>
        <v>24932270.000827525</v>
      </c>
      <c r="F497" s="95">
        <f t="shared" si="39"/>
        <v>126990.46256990932</v>
      </c>
      <c r="G497" s="102">
        <f t="shared" si="40"/>
        <v>1523885.5508389119</v>
      </c>
    </row>
    <row r="498" spans="2:7">
      <c r="B498" s="100">
        <v>63</v>
      </c>
      <c r="C498" s="95">
        <f t="shared" si="36"/>
        <v>85436.679235196818</v>
      </c>
      <c r="D498" s="95">
        <f t="shared" si="37"/>
        <v>41553.78333471252</v>
      </c>
      <c r="E498" s="381">
        <f t="shared" si="38"/>
        <v>24846833.321592327</v>
      </c>
      <c r="F498" s="95">
        <f t="shared" si="39"/>
        <v>126990.46256990934</v>
      </c>
      <c r="G498" s="102">
        <f t="shared" si="40"/>
        <v>1523885.5508389121</v>
      </c>
    </row>
    <row r="499" spans="2:7">
      <c r="B499" s="100">
        <v>64</v>
      </c>
      <c r="C499" s="95">
        <f t="shared" si="36"/>
        <v>85579.073700588793</v>
      </c>
      <c r="D499" s="95">
        <f t="shared" si="37"/>
        <v>41411.38886932053</v>
      </c>
      <c r="E499" s="381">
        <f t="shared" si="38"/>
        <v>24761254.247891739</v>
      </c>
      <c r="F499" s="95">
        <f t="shared" si="39"/>
        <v>126990.46256990932</v>
      </c>
      <c r="G499" s="102">
        <f t="shared" si="40"/>
        <v>1523885.5508389119</v>
      </c>
    </row>
    <row r="500" spans="2:7">
      <c r="B500" s="100">
        <v>65</v>
      </c>
      <c r="C500" s="95">
        <f t="shared" si="36"/>
        <v>85721.705490089778</v>
      </c>
      <c r="D500" s="95">
        <f t="shared" si="37"/>
        <v>41268.757079819545</v>
      </c>
      <c r="E500" s="381">
        <f t="shared" si="38"/>
        <v>24675532.542401649</v>
      </c>
      <c r="F500" s="95">
        <f t="shared" si="39"/>
        <v>126990.46256990932</v>
      </c>
      <c r="G500" s="102">
        <f t="shared" si="40"/>
        <v>1523885.5508389119</v>
      </c>
    </row>
    <row r="501" spans="2:7">
      <c r="B501" s="100">
        <v>66</v>
      </c>
      <c r="C501" s="95">
        <f t="shared" si="36"/>
        <v>85864.574999239936</v>
      </c>
      <c r="D501" s="95">
        <f t="shared" si="37"/>
        <v>41125.887570669394</v>
      </c>
      <c r="E501" s="381">
        <f t="shared" si="38"/>
        <v>24589667.96740241</v>
      </c>
      <c r="F501" s="95">
        <f t="shared" si="39"/>
        <v>126990.46256990933</v>
      </c>
      <c r="G501" s="102">
        <f t="shared" si="40"/>
        <v>1523885.5508389119</v>
      </c>
    </row>
    <row r="502" spans="2:7">
      <c r="B502" s="100">
        <v>67</v>
      </c>
      <c r="C502" s="95">
        <f t="shared" ref="C502:C565" si="41">PPMT(C$432/12,B502,D$432*12,B$432*-1,0,0)</f>
        <v>86007.68262423866</v>
      </c>
      <c r="D502" s="95">
        <f t="shared" ref="D502:D565" si="42">IPMT(C$432/12,B502,D$432*12,B$432*-1,0)</f>
        <v>40982.779945670663</v>
      </c>
      <c r="E502" s="381">
        <f t="shared" ref="E502:E565" si="43">E501-C502</f>
        <v>24503660.28477817</v>
      </c>
      <c r="F502" s="95">
        <f t="shared" ref="F502:F565" si="44">SUM(C502:D502)</f>
        <v>126990.46256990932</v>
      </c>
      <c r="G502" s="102">
        <f t="shared" ref="G502:G565" si="45">F502*12</f>
        <v>1523885.5508389119</v>
      </c>
    </row>
    <row r="503" spans="2:7">
      <c r="B503" s="100">
        <v>68</v>
      </c>
      <c r="C503" s="95">
        <f t="shared" si="41"/>
        <v>86151.028761945738</v>
      </c>
      <c r="D503" s="95">
        <f t="shared" si="42"/>
        <v>40839.433807963593</v>
      </c>
      <c r="E503" s="381">
        <f t="shared" si="43"/>
        <v>24417509.256016225</v>
      </c>
      <c r="F503" s="95">
        <f t="shared" si="44"/>
        <v>126990.46256990933</v>
      </c>
      <c r="G503" s="102">
        <f t="shared" si="45"/>
        <v>1523885.5508389119</v>
      </c>
    </row>
    <row r="504" spans="2:7">
      <c r="B504" s="100">
        <v>69</v>
      </c>
      <c r="C504" s="95">
        <f t="shared" si="41"/>
        <v>86294.613809882314</v>
      </c>
      <c r="D504" s="95">
        <f t="shared" si="42"/>
        <v>40695.848760027016</v>
      </c>
      <c r="E504" s="381">
        <f t="shared" si="43"/>
        <v>24331214.642206341</v>
      </c>
      <c r="F504" s="95">
        <f t="shared" si="44"/>
        <v>126990.46256990933</v>
      </c>
      <c r="G504" s="102">
        <f t="shared" si="45"/>
        <v>1523885.5508389119</v>
      </c>
    </row>
    <row r="505" spans="2:7">
      <c r="B505" s="100">
        <v>70</v>
      </c>
      <c r="C505" s="95">
        <f t="shared" si="41"/>
        <v>86438.43816623211</v>
      </c>
      <c r="D505" s="95">
        <f t="shared" si="42"/>
        <v>40552.02440367722</v>
      </c>
      <c r="E505" s="381">
        <f t="shared" si="43"/>
        <v>24244776.20404011</v>
      </c>
      <c r="F505" s="95">
        <f t="shared" si="44"/>
        <v>126990.46256990933</v>
      </c>
      <c r="G505" s="102">
        <f t="shared" si="45"/>
        <v>1523885.5508389119</v>
      </c>
    </row>
    <row r="506" spans="2:7">
      <c r="B506" s="100">
        <v>71</v>
      </c>
      <c r="C506" s="95">
        <f t="shared" si="41"/>
        <v>86582.502229842503</v>
      </c>
      <c r="D506" s="95">
        <f t="shared" si="42"/>
        <v>40407.960340066827</v>
      </c>
      <c r="E506" s="381">
        <f t="shared" si="43"/>
        <v>24158193.701810267</v>
      </c>
      <c r="F506" s="95">
        <f t="shared" si="44"/>
        <v>126990.46256990933</v>
      </c>
      <c r="G506" s="102">
        <f t="shared" si="45"/>
        <v>1523885.5508389119</v>
      </c>
    </row>
    <row r="507" spans="2:7">
      <c r="B507" s="100">
        <v>72</v>
      </c>
      <c r="C507" s="95">
        <f t="shared" si="41"/>
        <v>86726.806400225571</v>
      </c>
      <c r="D507" s="95">
        <f t="shared" si="42"/>
        <v>40263.65616968376</v>
      </c>
      <c r="E507" s="381">
        <f t="shared" si="43"/>
        <v>24071466.895410042</v>
      </c>
      <c r="F507" s="95">
        <f t="shared" si="44"/>
        <v>126990.46256990933</v>
      </c>
      <c r="G507" s="102">
        <f t="shared" si="45"/>
        <v>1523885.5508389119</v>
      </c>
    </row>
    <row r="508" spans="2:7">
      <c r="B508" s="100">
        <v>73</v>
      </c>
      <c r="C508" s="95">
        <f t="shared" si="41"/>
        <v>86871.351077559273</v>
      </c>
      <c r="D508" s="95">
        <f t="shared" si="42"/>
        <v>40119.11149235005</v>
      </c>
      <c r="E508" s="381">
        <f t="shared" si="43"/>
        <v>23984595.544332482</v>
      </c>
      <c r="F508" s="95">
        <f t="shared" si="44"/>
        <v>126990.46256990932</v>
      </c>
      <c r="G508" s="102">
        <f t="shared" si="45"/>
        <v>1523885.5508389119</v>
      </c>
    </row>
    <row r="509" spans="2:7">
      <c r="B509" s="100">
        <v>74</v>
      </c>
      <c r="C509" s="95">
        <f t="shared" si="41"/>
        <v>87016.136662688528</v>
      </c>
      <c r="D509" s="95">
        <f t="shared" si="42"/>
        <v>39974.32590722078</v>
      </c>
      <c r="E509" s="381">
        <f t="shared" si="43"/>
        <v>23897579.407669794</v>
      </c>
      <c r="F509" s="95">
        <f t="shared" si="44"/>
        <v>126990.46256990932</v>
      </c>
      <c r="G509" s="102">
        <f t="shared" si="45"/>
        <v>1523885.5508389119</v>
      </c>
    </row>
    <row r="510" spans="2:7">
      <c r="B510" s="100">
        <v>75</v>
      </c>
      <c r="C510" s="95">
        <f t="shared" si="41"/>
        <v>87161.163557126361</v>
      </c>
      <c r="D510" s="95">
        <f t="shared" si="42"/>
        <v>39829.299012782976</v>
      </c>
      <c r="E510" s="381">
        <f t="shared" si="43"/>
        <v>23810418.244112667</v>
      </c>
      <c r="F510" s="95">
        <f t="shared" si="44"/>
        <v>126990.46256990934</v>
      </c>
      <c r="G510" s="102">
        <f t="shared" si="45"/>
        <v>1523885.5508389121</v>
      </c>
    </row>
    <row r="511" spans="2:7">
      <c r="B511" s="100">
        <v>76</v>
      </c>
      <c r="C511" s="95">
        <f t="shared" si="41"/>
        <v>87306.432163054895</v>
      </c>
      <c r="D511" s="95">
        <f t="shared" si="42"/>
        <v>39684.030406854421</v>
      </c>
      <c r="E511" s="381">
        <f t="shared" si="43"/>
        <v>23723111.811949611</v>
      </c>
      <c r="F511" s="95">
        <f t="shared" si="44"/>
        <v>126990.46256990932</v>
      </c>
      <c r="G511" s="102">
        <f t="shared" si="45"/>
        <v>1523885.5508389119</v>
      </c>
    </row>
    <row r="512" spans="2:7">
      <c r="B512" s="100">
        <v>77</v>
      </c>
      <c r="C512" s="95">
        <f t="shared" si="41"/>
        <v>87451.942883326672</v>
      </c>
      <c r="D512" s="95">
        <f t="shared" si="42"/>
        <v>39538.519686582666</v>
      </c>
      <c r="E512" s="381">
        <f t="shared" si="43"/>
        <v>23635659.869066283</v>
      </c>
      <c r="F512" s="95">
        <f t="shared" si="44"/>
        <v>126990.46256990934</v>
      </c>
      <c r="G512" s="102">
        <f t="shared" si="45"/>
        <v>1523885.5508389121</v>
      </c>
    </row>
    <row r="513" spans="2:7">
      <c r="B513" s="100">
        <v>78</v>
      </c>
      <c r="C513" s="95">
        <f t="shared" si="41"/>
        <v>87597.696121465546</v>
      </c>
      <c r="D513" s="95">
        <f t="shared" si="42"/>
        <v>39392.766448443792</v>
      </c>
      <c r="E513" s="381">
        <f t="shared" si="43"/>
        <v>23548062.172944818</v>
      </c>
      <c r="F513" s="95">
        <f t="shared" si="44"/>
        <v>126990.46256990934</v>
      </c>
      <c r="G513" s="102">
        <f t="shared" si="45"/>
        <v>1523885.5508389121</v>
      </c>
    </row>
    <row r="514" spans="2:7">
      <c r="B514" s="100">
        <v>79</v>
      </c>
      <c r="C514" s="95">
        <f t="shared" si="41"/>
        <v>87743.692281667987</v>
      </c>
      <c r="D514" s="95">
        <f t="shared" si="42"/>
        <v>39246.770288241343</v>
      </c>
      <c r="E514" s="381">
        <f t="shared" si="43"/>
        <v>23460318.480663151</v>
      </c>
      <c r="F514" s="95">
        <f t="shared" si="44"/>
        <v>126990.46256990933</v>
      </c>
      <c r="G514" s="102">
        <f t="shared" si="45"/>
        <v>1523885.5508389119</v>
      </c>
    </row>
    <row r="515" spans="2:7">
      <c r="B515" s="100">
        <v>80</v>
      </c>
      <c r="C515" s="95">
        <f t="shared" si="41"/>
        <v>87889.931768804105</v>
      </c>
      <c r="D515" s="95">
        <f t="shared" si="42"/>
        <v>39100.530801105233</v>
      </c>
      <c r="E515" s="381">
        <f t="shared" si="43"/>
        <v>23372428.548894346</v>
      </c>
      <c r="F515" s="95">
        <f t="shared" si="44"/>
        <v>126990.46256990934</v>
      </c>
      <c r="G515" s="102">
        <f t="shared" si="45"/>
        <v>1523885.5508389121</v>
      </c>
    </row>
    <row r="516" spans="2:7">
      <c r="B516" s="100">
        <v>81</v>
      </c>
      <c r="C516" s="95">
        <f t="shared" si="41"/>
        <v>88036.414988418779</v>
      </c>
      <c r="D516" s="95">
        <f t="shared" si="42"/>
        <v>38954.047581490559</v>
      </c>
      <c r="E516" s="381">
        <f t="shared" si="43"/>
        <v>23284392.133905929</v>
      </c>
      <c r="F516" s="95">
        <f t="shared" si="44"/>
        <v>126990.46256990934</v>
      </c>
      <c r="G516" s="102">
        <f t="shared" si="45"/>
        <v>1523885.5508389121</v>
      </c>
    </row>
    <row r="517" spans="2:7">
      <c r="B517" s="100">
        <v>82</v>
      </c>
      <c r="C517" s="95">
        <f t="shared" si="41"/>
        <v>88183.142346732799</v>
      </c>
      <c r="D517" s="95">
        <f t="shared" si="42"/>
        <v>38807.320223176532</v>
      </c>
      <c r="E517" s="381">
        <f t="shared" si="43"/>
        <v>23196208.991559196</v>
      </c>
      <c r="F517" s="95">
        <f t="shared" si="44"/>
        <v>126990.46256990933</v>
      </c>
      <c r="G517" s="102">
        <f t="shared" si="45"/>
        <v>1523885.5508389119</v>
      </c>
    </row>
    <row r="518" spans="2:7">
      <c r="B518" s="100">
        <v>83</v>
      </c>
      <c r="C518" s="95">
        <f t="shared" si="41"/>
        <v>88330.114250644023</v>
      </c>
      <c r="D518" s="95">
        <f t="shared" si="42"/>
        <v>38660.348319265308</v>
      </c>
      <c r="E518" s="381">
        <f t="shared" si="43"/>
        <v>23107878.877308551</v>
      </c>
      <c r="F518" s="95">
        <f t="shared" si="44"/>
        <v>126990.46256990933</v>
      </c>
      <c r="G518" s="102">
        <f t="shared" si="45"/>
        <v>1523885.5508389119</v>
      </c>
    </row>
    <row r="519" spans="2:7">
      <c r="B519" s="100">
        <v>84</v>
      </c>
      <c r="C519" s="95">
        <f t="shared" si="41"/>
        <v>88477.331107728431</v>
      </c>
      <c r="D519" s="95">
        <f t="shared" si="42"/>
        <v>38513.1314621809</v>
      </c>
      <c r="E519" s="381">
        <f t="shared" si="43"/>
        <v>23019401.546200823</v>
      </c>
      <c r="F519" s="95">
        <f t="shared" si="44"/>
        <v>126990.46256990933</v>
      </c>
      <c r="G519" s="102">
        <f t="shared" si="45"/>
        <v>1523885.5508389119</v>
      </c>
    </row>
    <row r="520" spans="2:7">
      <c r="B520" s="100">
        <v>85</v>
      </c>
      <c r="C520" s="95">
        <f t="shared" si="41"/>
        <v>88624.793326241299</v>
      </c>
      <c r="D520" s="95">
        <f t="shared" si="42"/>
        <v>38365.669243668017</v>
      </c>
      <c r="E520" s="381">
        <f t="shared" si="43"/>
        <v>22930776.752874583</v>
      </c>
      <c r="F520" s="95">
        <f t="shared" si="44"/>
        <v>126990.46256990932</v>
      </c>
      <c r="G520" s="102">
        <f t="shared" si="45"/>
        <v>1523885.5508389119</v>
      </c>
    </row>
    <row r="521" spans="2:7">
      <c r="B521" s="100">
        <v>86</v>
      </c>
      <c r="C521" s="95">
        <f t="shared" si="41"/>
        <v>88772.501315118381</v>
      </c>
      <c r="D521" s="95">
        <f t="shared" si="42"/>
        <v>38217.961254790956</v>
      </c>
      <c r="E521" s="381">
        <f t="shared" si="43"/>
        <v>22842004.251559466</v>
      </c>
      <c r="F521" s="95">
        <f t="shared" si="44"/>
        <v>126990.46256990934</v>
      </c>
      <c r="G521" s="102">
        <f t="shared" si="45"/>
        <v>1523885.5508389121</v>
      </c>
    </row>
    <row r="522" spans="2:7">
      <c r="B522" s="100">
        <v>87</v>
      </c>
      <c r="C522" s="95">
        <f t="shared" si="41"/>
        <v>88920.455483976912</v>
      </c>
      <c r="D522" s="95">
        <f t="shared" si="42"/>
        <v>38070.007085932419</v>
      </c>
      <c r="E522" s="381">
        <f t="shared" si="43"/>
        <v>22753083.796075489</v>
      </c>
      <c r="F522" s="95">
        <f t="shared" si="44"/>
        <v>126990.46256990933</v>
      </c>
      <c r="G522" s="102">
        <f t="shared" si="45"/>
        <v>1523885.5508389119</v>
      </c>
    </row>
    <row r="523" spans="2:7">
      <c r="B523" s="100">
        <v>88</v>
      </c>
      <c r="C523" s="95">
        <f t="shared" si="41"/>
        <v>89068.656243116871</v>
      </c>
      <c r="D523" s="95">
        <f t="shared" si="42"/>
        <v>37921.806326792459</v>
      </c>
      <c r="E523" s="381">
        <f t="shared" si="43"/>
        <v>22664015.139832374</v>
      </c>
      <c r="F523" s="95">
        <f t="shared" si="44"/>
        <v>126990.46256990933</v>
      </c>
      <c r="G523" s="102">
        <f t="shared" si="45"/>
        <v>1523885.5508389119</v>
      </c>
    </row>
    <row r="524" spans="2:7">
      <c r="B524" s="100">
        <v>89</v>
      </c>
      <c r="C524" s="95">
        <f t="shared" si="41"/>
        <v>89217.104003522065</v>
      </c>
      <c r="D524" s="95">
        <f t="shared" si="42"/>
        <v>37773.358566387258</v>
      </c>
      <c r="E524" s="381">
        <f t="shared" si="43"/>
        <v>22574798.035828851</v>
      </c>
      <c r="F524" s="95">
        <f t="shared" si="44"/>
        <v>126990.46256990932</v>
      </c>
      <c r="G524" s="102">
        <f t="shared" si="45"/>
        <v>1523885.5508389119</v>
      </c>
    </row>
    <row r="525" spans="2:7">
      <c r="B525" s="100">
        <v>90</v>
      </c>
      <c r="C525" s="95">
        <f t="shared" si="41"/>
        <v>89365.79917686127</v>
      </c>
      <c r="D525" s="95">
        <f t="shared" si="42"/>
        <v>37624.66339304806</v>
      </c>
      <c r="E525" s="381">
        <f t="shared" si="43"/>
        <v>22485432.236651991</v>
      </c>
      <c r="F525" s="95">
        <f t="shared" si="44"/>
        <v>126990.46256990933</v>
      </c>
      <c r="G525" s="102">
        <f t="shared" si="45"/>
        <v>1523885.5508389119</v>
      </c>
    </row>
    <row r="526" spans="2:7">
      <c r="B526" s="100">
        <v>91</v>
      </c>
      <c r="C526" s="95">
        <f t="shared" si="41"/>
        <v>89514.742175489373</v>
      </c>
      <c r="D526" s="95">
        <f t="shared" si="42"/>
        <v>37475.720394419965</v>
      </c>
      <c r="E526" s="381">
        <f t="shared" si="43"/>
        <v>22395917.494476501</v>
      </c>
      <c r="F526" s="95">
        <f t="shared" si="44"/>
        <v>126990.46256990934</v>
      </c>
      <c r="G526" s="102">
        <f t="shared" si="45"/>
        <v>1523885.5508389121</v>
      </c>
    </row>
    <row r="527" spans="2:7">
      <c r="B527" s="100">
        <v>92</v>
      </c>
      <c r="C527" s="95">
        <f t="shared" si="41"/>
        <v>89663.933412448518</v>
      </c>
      <c r="D527" s="95">
        <f t="shared" si="42"/>
        <v>37326.529157460805</v>
      </c>
      <c r="E527" s="381">
        <f t="shared" si="43"/>
        <v>22306253.561064053</v>
      </c>
      <c r="F527" s="95">
        <f t="shared" si="44"/>
        <v>126990.46256990932</v>
      </c>
      <c r="G527" s="102">
        <f t="shared" si="45"/>
        <v>1523885.5508389119</v>
      </c>
    </row>
    <row r="528" spans="2:7">
      <c r="B528" s="100">
        <v>93</v>
      </c>
      <c r="C528" s="95">
        <f t="shared" si="41"/>
        <v>89813.37330146927</v>
      </c>
      <c r="D528" s="95">
        <f t="shared" si="42"/>
        <v>37177.089268440068</v>
      </c>
      <c r="E528" s="381">
        <f t="shared" si="43"/>
        <v>22216440.187762585</v>
      </c>
      <c r="F528" s="95">
        <f t="shared" si="44"/>
        <v>126990.46256990934</v>
      </c>
      <c r="G528" s="102">
        <f t="shared" si="45"/>
        <v>1523885.5508389121</v>
      </c>
    </row>
    <row r="529" spans="2:7">
      <c r="B529" s="100">
        <v>94</v>
      </c>
      <c r="C529" s="95">
        <f t="shared" si="41"/>
        <v>89963.062256971709</v>
      </c>
      <c r="D529" s="95">
        <f t="shared" si="42"/>
        <v>37027.400312937614</v>
      </c>
      <c r="E529" s="381">
        <f t="shared" si="43"/>
        <v>22126477.125505611</v>
      </c>
      <c r="F529" s="95">
        <f t="shared" si="44"/>
        <v>126990.46256990932</v>
      </c>
      <c r="G529" s="102">
        <f t="shared" si="45"/>
        <v>1523885.5508389119</v>
      </c>
    </row>
    <row r="530" spans="2:7">
      <c r="B530" s="100">
        <v>95</v>
      </c>
      <c r="C530" s="95">
        <f t="shared" si="41"/>
        <v>90113.000694066664</v>
      </c>
      <c r="D530" s="95">
        <f t="shared" si="42"/>
        <v>36877.461875842666</v>
      </c>
      <c r="E530" s="381">
        <f t="shared" si="43"/>
        <v>22036364.124811545</v>
      </c>
      <c r="F530" s="95">
        <f t="shared" si="44"/>
        <v>126990.46256990933</v>
      </c>
      <c r="G530" s="102">
        <f t="shared" si="45"/>
        <v>1523885.5508389119</v>
      </c>
    </row>
    <row r="531" spans="2:7">
      <c r="B531" s="100">
        <v>96</v>
      </c>
      <c r="C531" s="95">
        <f t="shared" si="41"/>
        <v>90263.189028556779</v>
      </c>
      <c r="D531" s="95">
        <f t="shared" si="42"/>
        <v>36727.273541352544</v>
      </c>
      <c r="E531" s="381">
        <f t="shared" si="43"/>
        <v>21946100.935782988</v>
      </c>
      <c r="F531" s="95">
        <f t="shared" si="44"/>
        <v>126990.46256990932</v>
      </c>
      <c r="G531" s="102">
        <f t="shared" si="45"/>
        <v>1523885.5508389119</v>
      </c>
    </row>
    <row r="532" spans="2:7">
      <c r="B532" s="100">
        <v>97</v>
      </c>
      <c r="C532" s="95">
        <f t="shared" si="41"/>
        <v>90413.627676937715</v>
      </c>
      <c r="D532" s="95">
        <f t="shared" si="42"/>
        <v>36576.834892971616</v>
      </c>
      <c r="E532" s="381">
        <f t="shared" si="43"/>
        <v>21855687.30810605</v>
      </c>
      <c r="F532" s="95">
        <f t="shared" si="44"/>
        <v>126990.46256990933</v>
      </c>
      <c r="G532" s="102">
        <f t="shared" si="45"/>
        <v>1523885.5508389119</v>
      </c>
    </row>
    <row r="533" spans="2:7">
      <c r="B533" s="100">
        <v>98</v>
      </c>
      <c r="C533" s="95">
        <f t="shared" si="41"/>
        <v>90564.317056399275</v>
      </c>
      <c r="D533" s="95">
        <f t="shared" si="42"/>
        <v>36426.145513510062</v>
      </c>
      <c r="E533" s="381">
        <f t="shared" si="43"/>
        <v>21765122.991049651</v>
      </c>
      <c r="F533" s="95">
        <f t="shared" si="44"/>
        <v>126990.46256990934</v>
      </c>
      <c r="G533" s="102">
        <f t="shared" si="45"/>
        <v>1523885.5508389121</v>
      </c>
    </row>
    <row r="534" spans="2:7">
      <c r="B534" s="100">
        <v>99</v>
      </c>
      <c r="C534" s="95">
        <f t="shared" si="41"/>
        <v>90715.257584826599</v>
      </c>
      <c r="D534" s="95">
        <f t="shared" si="42"/>
        <v>36275.204985082724</v>
      </c>
      <c r="E534" s="381">
        <f t="shared" si="43"/>
        <v>21674407.733464826</v>
      </c>
      <c r="F534" s="95">
        <f t="shared" si="44"/>
        <v>126990.46256990932</v>
      </c>
      <c r="G534" s="102">
        <f t="shared" si="45"/>
        <v>1523885.5508389119</v>
      </c>
    </row>
    <row r="535" spans="2:7">
      <c r="B535" s="100">
        <v>100</v>
      </c>
      <c r="C535" s="95">
        <f t="shared" si="41"/>
        <v>90866.449680801306</v>
      </c>
      <c r="D535" s="95">
        <f t="shared" si="42"/>
        <v>36124.012889108017</v>
      </c>
      <c r="E535" s="381">
        <f t="shared" si="43"/>
        <v>21583541.283784024</v>
      </c>
      <c r="F535" s="95">
        <f t="shared" si="44"/>
        <v>126990.46256990932</v>
      </c>
      <c r="G535" s="102">
        <f t="shared" si="45"/>
        <v>1523885.5508389119</v>
      </c>
    </row>
    <row r="536" spans="2:7">
      <c r="B536" s="100">
        <v>101</v>
      </c>
      <c r="C536" s="95">
        <f t="shared" si="41"/>
        <v>91017.893763602653</v>
      </c>
      <c r="D536" s="95">
        <f t="shared" si="42"/>
        <v>35972.56880630667</v>
      </c>
      <c r="E536" s="381">
        <f t="shared" si="43"/>
        <v>21492523.390020423</v>
      </c>
      <c r="F536" s="95">
        <f t="shared" si="44"/>
        <v>126990.46256990932</v>
      </c>
      <c r="G536" s="102">
        <f t="shared" si="45"/>
        <v>1523885.5508389119</v>
      </c>
    </row>
    <row r="537" spans="2:7">
      <c r="B537" s="100">
        <v>102</v>
      </c>
      <c r="C537" s="95">
        <f t="shared" si="41"/>
        <v>91169.590253208662</v>
      </c>
      <c r="D537" s="95">
        <f t="shared" si="42"/>
        <v>35820.872316700676</v>
      </c>
      <c r="E537" s="381">
        <f t="shared" si="43"/>
        <v>21401353.799767215</v>
      </c>
      <c r="F537" s="95">
        <f t="shared" si="44"/>
        <v>126990.46256990934</v>
      </c>
      <c r="G537" s="102">
        <f t="shared" si="45"/>
        <v>1523885.5508389121</v>
      </c>
    </row>
    <row r="538" spans="2:7">
      <c r="B538" s="100">
        <v>103</v>
      </c>
      <c r="C538" s="95">
        <f t="shared" si="41"/>
        <v>91321.539570297333</v>
      </c>
      <c r="D538" s="95">
        <f t="shared" si="42"/>
        <v>35668.92299961199</v>
      </c>
      <c r="E538" s="381">
        <f t="shared" si="43"/>
        <v>21310032.260196917</v>
      </c>
      <c r="F538" s="95">
        <f t="shared" si="44"/>
        <v>126990.46256990932</v>
      </c>
      <c r="G538" s="102">
        <f t="shared" si="45"/>
        <v>1523885.5508389119</v>
      </c>
    </row>
    <row r="539" spans="2:7">
      <c r="B539" s="100">
        <v>104</v>
      </c>
      <c r="C539" s="95">
        <f t="shared" si="41"/>
        <v>91473.74213624782</v>
      </c>
      <c r="D539" s="95">
        <f t="shared" si="42"/>
        <v>35516.720433661496</v>
      </c>
      <c r="E539" s="381">
        <f t="shared" si="43"/>
        <v>21218558.518060669</v>
      </c>
      <c r="F539" s="95">
        <f t="shared" si="44"/>
        <v>126990.46256990932</v>
      </c>
      <c r="G539" s="102">
        <f t="shared" si="45"/>
        <v>1523885.5508389119</v>
      </c>
    </row>
    <row r="540" spans="2:7">
      <c r="B540" s="100">
        <v>105</v>
      </c>
      <c r="C540" s="95">
        <f t="shared" si="41"/>
        <v>91626.198373141582</v>
      </c>
      <c r="D540" s="95">
        <f t="shared" si="42"/>
        <v>35364.264196767748</v>
      </c>
      <c r="E540" s="381">
        <f t="shared" si="43"/>
        <v>21126932.319687527</v>
      </c>
      <c r="F540" s="95">
        <f t="shared" si="44"/>
        <v>126990.46256990933</v>
      </c>
      <c r="G540" s="102">
        <f t="shared" si="45"/>
        <v>1523885.5508389119</v>
      </c>
    </row>
    <row r="541" spans="2:7">
      <c r="B541" s="100">
        <v>106</v>
      </c>
      <c r="C541" s="95">
        <f t="shared" si="41"/>
        <v>91778.908703763474</v>
      </c>
      <c r="D541" s="95">
        <f t="shared" si="42"/>
        <v>35211.553866145856</v>
      </c>
      <c r="E541" s="381">
        <f t="shared" si="43"/>
        <v>21035153.410983764</v>
      </c>
      <c r="F541" s="95">
        <f t="shared" si="44"/>
        <v>126990.46256990933</v>
      </c>
      <c r="G541" s="102">
        <f t="shared" si="45"/>
        <v>1523885.5508389119</v>
      </c>
    </row>
    <row r="542" spans="2:7">
      <c r="B542" s="100">
        <v>107</v>
      </c>
      <c r="C542" s="95">
        <f t="shared" si="41"/>
        <v>91931.873551603087</v>
      </c>
      <c r="D542" s="95">
        <f t="shared" si="42"/>
        <v>35058.589018306244</v>
      </c>
      <c r="E542" s="381">
        <f t="shared" si="43"/>
        <v>20943221.53743216</v>
      </c>
      <c r="F542" s="95">
        <f t="shared" si="44"/>
        <v>126990.46256990933</v>
      </c>
      <c r="G542" s="102">
        <f t="shared" si="45"/>
        <v>1523885.5508389119</v>
      </c>
    </row>
    <row r="543" spans="2:7">
      <c r="B543" s="100">
        <v>108</v>
      </c>
      <c r="C543" s="95">
        <f t="shared" si="41"/>
        <v>92085.093340855761</v>
      </c>
      <c r="D543" s="95">
        <f t="shared" si="42"/>
        <v>34905.369229053569</v>
      </c>
      <c r="E543" s="381">
        <f t="shared" si="43"/>
        <v>20851136.444091305</v>
      </c>
      <c r="F543" s="95">
        <f t="shared" si="44"/>
        <v>126990.46256990933</v>
      </c>
      <c r="G543" s="102">
        <f t="shared" si="45"/>
        <v>1523885.5508389119</v>
      </c>
    </row>
    <row r="544" spans="2:7">
      <c r="B544" s="100">
        <v>109</v>
      </c>
      <c r="C544" s="95">
        <f t="shared" si="41"/>
        <v>92238.568496423846</v>
      </c>
      <c r="D544" s="95">
        <f t="shared" si="42"/>
        <v>34751.894073485477</v>
      </c>
      <c r="E544" s="381">
        <f t="shared" si="43"/>
        <v>20758897.87559488</v>
      </c>
      <c r="F544" s="95">
        <f t="shared" si="44"/>
        <v>126990.46256990932</v>
      </c>
      <c r="G544" s="102">
        <f t="shared" si="45"/>
        <v>1523885.5508389119</v>
      </c>
    </row>
    <row r="545" spans="2:7">
      <c r="B545" s="100">
        <v>110</v>
      </c>
      <c r="C545" s="95">
        <f t="shared" si="41"/>
        <v>92392.299443917887</v>
      </c>
      <c r="D545" s="95">
        <f t="shared" si="42"/>
        <v>34598.163125991436</v>
      </c>
      <c r="E545" s="381">
        <f t="shared" si="43"/>
        <v>20666505.576150961</v>
      </c>
      <c r="F545" s="95">
        <f t="shared" si="44"/>
        <v>126990.46256990932</v>
      </c>
      <c r="G545" s="102">
        <f t="shared" si="45"/>
        <v>1523885.5508389119</v>
      </c>
    </row>
    <row r="546" spans="2:7">
      <c r="B546" s="100">
        <v>111</v>
      </c>
      <c r="C546" s="95">
        <f t="shared" si="41"/>
        <v>92546.286609657749</v>
      </c>
      <c r="D546" s="95">
        <f t="shared" si="42"/>
        <v>34444.175960251581</v>
      </c>
      <c r="E546" s="381">
        <f t="shared" si="43"/>
        <v>20573959.289541304</v>
      </c>
      <c r="F546" s="95">
        <f t="shared" si="44"/>
        <v>126990.46256990933</v>
      </c>
      <c r="G546" s="102">
        <f t="shared" si="45"/>
        <v>1523885.5508389119</v>
      </c>
    </row>
    <row r="547" spans="2:7">
      <c r="B547" s="100">
        <v>112</v>
      </c>
      <c r="C547" s="95">
        <f t="shared" si="41"/>
        <v>92700.530420673851</v>
      </c>
      <c r="D547" s="95">
        <f t="shared" si="42"/>
        <v>34289.932149235479</v>
      </c>
      <c r="E547" s="381">
        <f t="shared" si="43"/>
        <v>20481258.759120632</v>
      </c>
      <c r="F547" s="95">
        <f t="shared" si="44"/>
        <v>126990.46256990933</v>
      </c>
      <c r="G547" s="102">
        <f t="shared" si="45"/>
        <v>1523885.5508389119</v>
      </c>
    </row>
    <row r="548" spans="2:7">
      <c r="B548" s="100">
        <v>113</v>
      </c>
      <c r="C548" s="95">
        <f t="shared" si="41"/>
        <v>92855.031304708304</v>
      </c>
      <c r="D548" s="95">
        <f t="shared" si="42"/>
        <v>34135.431265201019</v>
      </c>
      <c r="E548" s="381">
        <f t="shared" si="43"/>
        <v>20388403.727815922</v>
      </c>
      <c r="F548" s="95">
        <f t="shared" si="44"/>
        <v>126990.46256990932</v>
      </c>
      <c r="G548" s="102">
        <f t="shared" si="45"/>
        <v>1523885.5508389119</v>
      </c>
    </row>
    <row r="549" spans="2:7">
      <c r="B549" s="100">
        <v>114</v>
      </c>
      <c r="C549" s="95">
        <f t="shared" si="41"/>
        <v>93009.789690216159</v>
      </c>
      <c r="D549" s="95">
        <f t="shared" si="42"/>
        <v>33980.672879693178</v>
      </c>
      <c r="E549" s="381">
        <f t="shared" si="43"/>
        <v>20295393.938125707</v>
      </c>
      <c r="F549" s="95">
        <f t="shared" si="44"/>
        <v>126990.46256990934</v>
      </c>
      <c r="G549" s="102">
        <f t="shared" si="45"/>
        <v>1523885.5508389121</v>
      </c>
    </row>
    <row r="550" spans="2:7">
      <c r="B550" s="100">
        <v>115</v>
      </c>
      <c r="C550" s="95">
        <f t="shared" si="41"/>
        <v>93164.806006366503</v>
      </c>
      <c r="D550" s="95">
        <f t="shared" si="42"/>
        <v>33825.65656354282</v>
      </c>
      <c r="E550" s="381">
        <f t="shared" si="43"/>
        <v>20202229.132119339</v>
      </c>
      <c r="F550" s="95">
        <f t="shared" si="44"/>
        <v>126990.46256990932</v>
      </c>
      <c r="G550" s="102">
        <f t="shared" si="45"/>
        <v>1523885.5508389119</v>
      </c>
    </row>
    <row r="551" spans="2:7">
      <c r="B551" s="100">
        <v>116</v>
      </c>
      <c r="C551" s="95">
        <f t="shared" si="41"/>
        <v>93320.080683043794</v>
      </c>
      <c r="D551" s="95">
        <f t="shared" si="42"/>
        <v>33670.381886865536</v>
      </c>
      <c r="E551" s="381">
        <f t="shared" si="43"/>
        <v>20108909.051436294</v>
      </c>
      <c r="F551" s="95">
        <f t="shared" si="44"/>
        <v>126990.46256990933</v>
      </c>
      <c r="G551" s="102">
        <f t="shared" si="45"/>
        <v>1523885.5508389119</v>
      </c>
    </row>
    <row r="552" spans="2:7">
      <c r="B552" s="100">
        <v>117</v>
      </c>
      <c r="C552" s="95">
        <f t="shared" si="41"/>
        <v>93475.614150848851</v>
      </c>
      <c r="D552" s="95">
        <f t="shared" si="42"/>
        <v>33514.848419060465</v>
      </c>
      <c r="E552" s="381">
        <f t="shared" si="43"/>
        <v>20015433.437285446</v>
      </c>
      <c r="F552" s="95">
        <f t="shared" si="44"/>
        <v>126990.46256990932</v>
      </c>
      <c r="G552" s="102">
        <f t="shared" si="45"/>
        <v>1523885.5508389119</v>
      </c>
    </row>
    <row r="553" spans="2:7">
      <c r="B553" s="100">
        <v>118</v>
      </c>
      <c r="C553" s="95">
        <f t="shared" si="41"/>
        <v>93631.406841100281</v>
      </c>
      <c r="D553" s="95">
        <f t="shared" si="42"/>
        <v>33359.055728809049</v>
      </c>
      <c r="E553" s="381">
        <f t="shared" si="43"/>
        <v>19921802.030444346</v>
      </c>
      <c r="F553" s="95">
        <f t="shared" si="44"/>
        <v>126990.46256990933</v>
      </c>
      <c r="G553" s="102">
        <f t="shared" si="45"/>
        <v>1523885.5508389119</v>
      </c>
    </row>
    <row r="554" spans="2:7">
      <c r="B554" s="100">
        <v>119</v>
      </c>
      <c r="C554" s="95">
        <f t="shared" si="41"/>
        <v>93787.45918583544</v>
      </c>
      <c r="D554" s="95">
        <f t="shared" si="42"/>
        <v>33203.003384073883</v>
      </c>
      <c r="E554" s="381">
        <f t="shared" si="43"/>
        <v>19828014.571258511</v>
      </c>
      <c r="F554" s="95">
        <f t="shared" si="44"/>
        <v>126990.46256990932</v>
      </c>
      <c r="G554" s="102">
        <f t="shared" si="45"/>
        <v>1523885.5508389119</v>
      </c>
    </row>
    <row r="555" spans="2:7">
      <c r="B555" s="100">
        <v>120</v>
      </c>
      <c r="C555" s="95">
        <f t="shared" si="41"/>
        <v>93943.771617811843</v>
      </c>
      <c r="D555" s="95">
        <f t="shared" si="42"/>
        <v>33046.690952097488</v>
      </c>
      <c r="E555" s="381">
        <f t="shared" si="43"/>
        <v>19734070.7996407</v>
      </c>
      <c r="F555" s="95">
        <f t="shared" si="44"/>
        <v>126990.46256990933</v>
      </c>
      <c r="G555" s="102">
        <f t="shared" si="45"/>
        <v>1523885.5508389119</v>
      </c>
    </row>
    <row r="556" spans="2:7">
      <c r="B556" s="100">
        <v>121</v>
      </c>
      <c r="C556" s="95">
        <f t="shared" si="41"/>
        <v>94100.344570508198</v>
      </c>
      <c r="D556" s="95">
        <f t="shared" si="42"/>
        <v>32890.11799940114</v>
      </c>
      <c r="E556" s="381">
        <f t="shared" si="43"/>
        <v>19639970.455070194</v>
      </c>
      <c r="F556" s="95">
        <f t="shared" si="44"/>
        <v>126990.46256990934</v>
      </c>
      <c r="G556" s="102">
        <f t="shared" si="45"/>
        <v>1523885.5508389121</v>
      </c>
    </row>
    <row r="557" spans="2:7">
      <c r="B557" s="100">
        <v>122</v>
      </c>
      <c r="C557" s="95">
        <f t="shared" si="41"/>
        <v>94257.178478125701</v>
      </c>
      <c r="D557" s="95">
        <f t="shared" si="42"/>
        <v>32733.284091783622</v>
      </c>
      <c r="E557" s="381">
        <f t="shared" si="43"/>
        <v>19545713.276592068</v>
      </c>
      <c r="F557" s="95">
        <f t="shared" si="44"/>
        <v>126990.46256990932</v>
      </c>
      <c r="G557" s="102">
        <f t="shared" si="45"/>
        <v>1523885.5508389119</v>
      </c>
    </row>
    <row r="558" spans="2:7">
      <c r="B558" s="100">
        <v>123</v>
      </c>
      <c r="C558" s="95">
        <f t="shared" si="41"/>
        <v>94414.273775589245</v>
      </c>
      <c r="D558" s="95">
        <f t="shared" si="42"/>
        <v>32576.188794320071</v>
      </c>
      <c r="E558" s="381">
        <f t="shared" si="43"/>
        <v>19451299.00281648</v>
      </c>
      <c r="F558" s="95">
        <f t="shared" si="44"/>
        <v>126990.46256990932</v>
      </c>
      <c r="G558" s="102">
        <f t="shared" si="45"/>
        <v>1523885.5508389119</v>
      </c>
    </row>
    <row r="559" spans="2:7">
      <c r="B559" s="100">
        <v>124</v>
      </c>
      <c r="C559" s="95">
        <f t="shared" si="41"/>
        <v>94571.630898548567</v>
      </c>
      <c r="D559" s="95">
        <f t="shared" si="42"/>
        <v>32418.831671360764</v>
      </c>
      <c r="E559" s="381">
        <f t="shared" si="43"/>
        <v>19356727.37191793</v>
      </c>
      <c r="F559" s="95">
        <f t="shared" si="44"/>
        <v>126990.46256990933</v>
      </c>
      <c r="G559" s="102">
        <f t="shared" si="45"/>
        <v>1523885.5508389119</v>
      </c>
    </row>
    <row r="560" spans="2:7">
      <c r="B560" s="100">
        <v>125</v>
      </c>
      <c r="C560" s="95">
        <f t="shared" si="41"/>
        <v>94729.250283379486</v>
      </c>
      <c r="D560" s="95">
        <f t="shared" si="42"/>
        <v>32261.212286529848</v>
      </c>
      <c r="E560" s="381">
        <f t="shared" si="43"/>
        <v>19261998.12163455</v>
      </c>
      <c r="F560" s="95">
        <f t="shared" si="44"/>
        <v>126990.46256990933</v>
      </c>
      <c r="G560" s="102">
        <f t="shared" si="45"/>
        <v>1523885.5508389119</v>
      </c>
    </row>
    <row r="561" spans="2:7">
      <c r="B561" s="100">
        <v>126</v>
      </c>
      <c r="C561" s="95">
        <f t="shared" si="41"/>
        <v>94887.132367185113</v>
      </c>
      <c r="D561" s="95">
        <f t="shared" si="42"/>
        <v>32103.330202724221</v>
      </c>
      <c r="E561" s="381">
        <f t="shared" si="43"/>
        <v>19167110.989267364</v>
      </c>
      <c r="F561" s="95">
        <f t="shared" si="44"/>
        <v>126990.46256990933</v>
      </c>
      <c r="G561" s="102">
        <f t="shared" si="45"/>
        <v>1523885.5508389119</v>
      </c>
    </row>
    <row r="562" spans="2:7">
      <c r="B562" s="100">
        <v>127</v>
      </c>
      <c r="C562" s="95">
        <f t="shared" si="41"/>
        <v>95045.277587797085</v>
      </c>
      <c r="D562" s="95">
        <f t="shared" si="42"/>
        <v>31945.184982112238</v>
      </c>
      <c r="E562" s="381">
        <f t="shared" si="43"/>
        <v>19072065.711679567</v>
      </c>
      <c r="F562" s="95">
        <f t="shared" si="44"/>
        <v>126990.46256990932</v>
      </c>
      <c r="G562" s="102">
        <f t="shared" si="45"/>
        <v>1523885.5508389119</v>
      </c>
    </row>
    <row r="563" spans="2:7">
      <c r="B563" s="100">
        <v>128</v>
      </c>
      <c r="C563" s="95">
        <f t="shared" si="41"/>
        <v>95203.686383776745</v>
      </c>
      <c r="D563" s="95">
        <f t="shared" si="42"/>
        <v>31786.776186132582</v>
      </c>
      <c r="E563" s="381">
        <f t="shared" si="43"/>
        <v>18976862.02529579</v>
      </c>
      <c r="F563" s="95">
        <f t="shared" si="44"/>
        <v>126990.46256990933</v>
      </c>
      <c r="G563" s="102">
        <f t="shared" si="45"/>
        <v>1523885.5508389119</v>
      </c>
    </row>
    <row r="564" spans="2:7">
      <c r="B564" s="100">
        <v>129</v>
      </c>
      <c r="C564" s="95">
        <f t="shared" si="41"/>
        <v>95362.359194416378</v>
      </c>
      <c r="D564" s="95">
        <f t="shared" si="42"/>
        <v>31628.103375492959</v>
      </c>
      <c r="E564" s="381">
        <f t="shared" si="43"/>
        <v>18881499.666101374</v>
      </c>
      <c r="F564" s="95">
        <f t="shared" si="44"/>
        <v>126990.46256990934</v>
      </c>
      <c r="G564" s="102">
        <f t="shared" si="45"/>
        <v>1523885.5508389121</v>
      </c>
    </row>
    <row r="565" spans="2:7">
      <c r="B565" s="100">
        <v>130</v>
      </c>
      <c r="C565" s="95">
        <f t="shared" si="41"/>
        <v>95521.296459740406</v>
      </c>
      <c r="D565" s="95">
        <f t="shared" si="42"/>
        <v>31469.166110168928</v>
      </c>
      <c r="E565" s="381">
        <f t="shared" si="43"/>
        <v>18785978.369641632</v>
      </c>
      <c r="F565" s="95">
        <f t="shared" si="44"/>
        <v>126990.46256990933</v>
      </c>
      <c r="G565" s="102">
        <f t="shared" si="45"/>
        <v>1523885.5508389119</v>
      </c>
    </row>
    <row r="566" spans="2:7">
      <c r="B566" s="100">
        <v>131</v>
      </c>
      <c r="C566" s="95">
        <f t="shared" ref="C566:C629" si="46">PPMT(C$432/12,B566,D$432*12,B$432*-1,0,0)</f>
        <v>95680.498620506623</v>
      </c>
      <c r="D566" s="95">
        <f t="shared" ref="D566:D629" si="47">IPMT(C$432/12,B566,D$432*12,B$432*-1,0)</f>
        <v>31309.963949402696</v>
      </c>
      <c r="E566" s="381">
        <f t="shared" ref="E566:E629" si="48">E565-C566</f>
        <v>18690297.871021125</v>
      </c>
      <c r="F566" s="95">
        <f t="shared" ref="F566:F629" si="49">SUM(C566:D566)</f>
        <v>126990.46256990932</v>
      </c>
      <c r="G566" s="102">
        <f t="shared" ref="G566:G629" si="50">F566*12</f>
        <v>1523885.5508389119</v>
      </c>
    </row>
    <row r="567" spans="2:7">
      <c r="B567" s="100">
        <v>132</v>
      </c>
      <c r="C567" s="95">
        <f t="shared" si="46"/>
        <v>95839.966118207478</v>
      </c>
      <c r="D567" s="95">
        <f t="shared" si="47"/>
        <v>31150.496451701842</v>
      </c>
      <c r="E567" s="381">
        <f t="shared" si="48"/>
        <v>18594457.904902916</v>
      </c>
      <c r="F567" s="95">
        <f t="shared" si="49"/>
        <v>126990.46256990932</v>
      </c>
      <c r="G567" s="102">
        <f t="shared" si="50"/>
        <v>1523885.5508389119</v>
      </c>
    </row>
    <row r="568" spans="2:7">
      <c r="B568" s="100">
        <v>133</v>
      </c>
      <c r="C568" s="95">
        <f t="shared" si="46"/>
        <v>95999.699395071162</v>
      </c>
      <c r="D568" s="95">
        <f t="shared" si="47"/>
        <v>30990.763174838172</v>
      </c>
      <c r="E568" s="381">
        <f t="shared" si="48"/>
        <v>18498458.205507845</v>
      </c>
      <c r="F568" s="95">
        <f t="shared" si="49"/>
        <v>126990.46256990933</v>
      </c>
      <c r="G568" s="102">
        <f t="shared" si="50"/>
        <v>1523885.5508389119</v>
      </c>
    </row>
    <row r="569" spans="2:7">
      <c r="B569" s="100">
        <v>134</v>
      </c>
      <c r="C569" s="95">
        <f t="shared" si="46"/>
        <v>96159.698894062938</v>
      </c>
      <c r="D569" s="95">
        <f t="shared" si="47"/>
        <v>30830.763675846378</v>
      </c>
      <c r="E569" s="381">
        <f t="shared" si="48"/>
        <v>18402298.506613784</v>
      </c>
      <c r="F569" s="95">
        <f t="shared" si="49"/>
        <v>126990.46256990932</v>
      </c>
      <c r="G569" s="102">
        <f t="shared" si="50"/>
        <v>1523885.5508389119</v>
      </c>
    </row>
    <row r="570" spans="2:7">
      <c r="B570" s="100">
        <v>135</v>
      </c>
      <c r="C570" s="95">
        <f t="shared" si="46"/>
        <v>96319.965058886388</v>
      </c>
      <c r="D570" s="95">
        <f t="shared" si="47"/>
        <v>30670.497511022942</v>
      </c>
      <c r="E570" s="381">
        <f t="shared" si="48"/>
        <v>18305978.541554898</v>
      </c>
      <c r="F570" s="95">
        <f t="shared" si="49"/>
        <v>126990.46256990933</v>
      </c>
      <c r="G570" s="102">
        <f t="shared" si="50"/>
        <v>1523885.5508389119</v>
      </c>
    </row>
    <row r="571" spans="2:7">
      <c r="B571" s="100">
        <v>136</v>
      </c>
      <c r="C571" s="95">
        <f t="shared" si="46"/>
        <v>96480.498333984535</v>
      </c>
      <c r="D571" s="95">
        <f t="shared" si="47"/>
        <v>30509.964235924799</v>
      </c>
      <c r="E571" s="381">
        <f t="shared" si="48"/>
        <v>18209498.043220915</v>
      </c>
      <c r="F571" s="95">
        <f t="shared" si="49"/>
        <v>126990.46256990933</v>
      </c>
      <c r="G571" s="102">
        <f t="shared" si="50"/>
        <v>1523885.5508389119</v>
      </c>
    </row>
    <row r="572" spans="2:7">
      <c r="B572" s="100">
        <v>137</v>
      </c>
      <c r="C572" s="95">
        <f t="shared" si="46"/>
        <v>96641.299164541153</v>
      </c>
      <c r="D572" s="95">
        <f t="shared" si="47"/>
        <v>30349.163405368156</v>
      </c>
      <c r="E572" s="381">
        <f t="shared" si="48"/>
        <v>18112856.744056374</v>
      </c>
      <c r="F572" s="95">
        <f t="shared" si="49"/>
        <v>126990.46256990932</v>
      </c>
      <c r="G572" s="102">
        <f t="shared" si="50"/>
        <v>1523885.5508389119</v>
      </c>
    </row>
    <row r="573" spans="2:7">
      <c r="B573" s="100">
        <v>138</v>
      </c>
      <c r="C573" s="95">
        <f t="shared" si="46"/>
        <v>96802.367996482062</v>
      </c>
      <c r="D573" s="95">
        <f t="shared" si="47"/>
        <v>30188.094573427254</v>
      </c>
      <c r="E573" s="381">
        <f t="shared" si="48"/>
        <v>18016054.376059894</v>
      </c>
      <c r="F573" s="95">
        <f t="shared" si="49"/>
        <v>126990.46256990932</v>
      </c>
      <c r="G573" s="102">
        <f t="shared" si="50"/>
        <v>1523885.5508389119</v>
      </c>
    </row>
    <row r="574" spans="2:7">
      <c r="B574" s="100">
        <v>139</v>
      </c>
      <c r="C574" s="95">
        <f t="shared" si="46"/>
        <v>96963.705276476219</v>
      </c>
      <c r="D574" s="95">
        <f t="shared" si="47"/>
        <v>30026.757293433122</v>
      </c>
      <c r="E574" s="381">
        <f t="shared" si="48"/>
        <v>17919090.670783415</v>
      </c>
      <c r="F574" s="95">
        <f t="shared" si="49"/>
        <v>126990.46256990934</v>
      </c>
      <c r="G574" s="102">
        <f t="shared" si="50"/>
        <v>1523885.5508389121</v>
      </c>
    </row>
    <row r="575" spans="2:7">
      <c r="B575" s="100">
        <v>140</v>
      </c>
      <c r="C575" s="95">
        <f t="shared" si="46"/>
        <v>97125.311451936999</v>
      </c>
      <c r="D575" s="95">
        <f t="shared" si="47"/>
        <v>29865.151117972331</v>
      </c>
      <c r="E575" s="381">
        <f t="shared" si="48"/>
        <v>17821965.359331477</v>
      </c>
      <c r="F575" s="95">
        <f t="shared" si="49"/>
        <v>126990.46256990933</v>
      </c>
      <c r="G575" s="102">
        <f t="shared" si="50"/>
        <v>1523885.5508389119</v>
      </c>
    </row>
    <row r="576" spans="2:7">
      <c r="B576" s="100">
        <v>141</v>
      </c>
      <c r="C576" s="95">
        <f t="shared" si="46"/>
        <v>97287.186971023562</v>
      </c>
      <c r="D576" s="95">
        <f t="shared" si="47"/>
        <v>29703.275598885761</v>
      </c>
      <c r="E576" s="381">
        <f t="shared" si="48"/>
        <v>17724678.172360454</v>
      </c>
      <c r="F576" s="95">
        <f t="shared" si="49"/>
        <v>126990.46256990932</v>
      </c>
      <c r="G576" s="102">
        <f t="shared" si="50"/>
        <v>1523885.5508389119</v>
      </c>
    </row>
    <row r="577" spans="2:7">
      <c r="B577" s="100">
        <v>142</v>
      </c>
      <c r="C577" s="95">
        <f t="shared" si="46"/>
        <v>97449.332282641932</v>
      </c>
      <c r="D577" s="95">
        <f t="shared" si="47"/>
        <v>29541.130287267395</v>
      </c>
      <c r="E577" s="381">
        <f t="shared" si="48"/>
        <v>17627228.84007781</v>
      </c>
      <c r="F577" s="95">
        <f t="shared" si="49"/>
        <v>126990.46256990933</v>
      </c>
      <c r="G577" s="102">
        <f t="shared" si="50"/>
        <v>1523885.5508389119</v>
      </c>
    </row>
    <row r="578" spans="2:7">
      <c r="B578" s="100">
        <v>143</v>
      </c>
      <c r="C578" s="95">
        <f t="shared" si="46"/>
        <v>97611.747836446346</v>
      </c>
      <c r="D578" s="95">
        <f t="shared" si="47"/>
        <v>29378.714733462988</v>
      </c>
      <c r="E578" s="381">
        <f t="shared" si="48"/>
        <v>17529617.092241365</v>
      </c>
      <c r="F578" s="95">
        <f t="shared" si="49"/>
        <v>126990.46256990933</v>
      </c>
      <c r="G578" s="102">
        <f t="shared" si="50"/>
        <v>1523885.5508389119</v>
      </c>
    </row>
    <row r="579" spans="2:7">
      <c r="B579" s="100">
        <v>144</v>
      </c>
      <c r="C579" s="95">
        <f t="shared" si="46"/>
        <v>97774.434082840395</v>
      </c>
      <c r="D579" s="95">
        <f t="shared" si="47"/>
        <v>29216.028487068914</v>
      </c>
      <c r="E579" s="381">
        <f t="shared" si="48"/>
        <v>17431842.658158526</v>
      </c>
      <c r="F579" s="95">
        <f t="shared" si="49"/>
        <v>126990.46256990932</v>
      </c>
      <c r="G579" s="102">
        <f t="shared" si="50"/>
        <v>1523885.5508389119</v>
      </c>
    </row>
    <row r="580" spans="2:7">
      <c r="B580" s="100">
        <v>145</v>
      </c>
      <c r="C580" s="95">
        <f t="shared" si="46"/>
        <v>97937.391472978474</v>
      </c>
      <c r="D580" s="95">
        <f t="shared" si="47"/>
        <v>29053.071096930842</v>
      </c>
      <c r="E580" s="381">
        <f t="shared" si="48"/>
        <v>17333905.266685549</v>
      </c>
      <c r="F580" s="95">
        <f t="shared" si="49"/>
        <v>126990.46256990932</v>
      </c>
      <c r="G580" s="102">
        <f t="shared" si="50"/>
        <v>1523885.5508389119</v>
      </c>
    </row>
    <row r="581" spans="2:7">
      <c r="B581" s="100">
        <v>146</v>
      </c>
      <c r="C581" s="95">
        <f t="shared" si="46"/>
        <v>98100.620458766789</v>
      </c>
      <c r="D581" s="95">
        <f t="shared" si="47"/>
        <v>28889.842111142552</v>
      </c>
      <c r="E581" s="381">
        <f t="shared" si="48"/>
        <v>17235804.646226782</v>
      </c>
      <c r="F581" s="95">
        <f t="shared" si="49"/>
        <v>126990.46256990934</v>
      </c>
      <c r="G581" s="102">
        <f t="shared" si="50"/>
        <v>1523885.5508389121</v>
      </c>
    </row>
    <row r="582" spans="2:7">
      <c r="B582" s="100">
        <v>147</v>
      </c>
      <c r="C582" s="95">
        <f t="shared" si="46"/>
        <v>98264.121492864724</v>
      </c>
      <c r="D582" s="95">
        <f t="shared" si="47"/>
        <v>28726.341077044603</v>
      </c>
      <c r="E582" s="381">
        <f t="shared" si="48"/>
        <v>17137540.524733916</v>
      </c>
      <c r="F582" s="95">
        <f t="shared" si="49"/>
        <v>126990.46256990933</v>
      </c>
      <c r="G582" s="102">
        <f t="shared" si="50"/>
        <v>1523885.5508389119</v>
      </c>
    </row>
    <row r="583" spans="2:7">
      <c r="B583" s="100">
        <v>148</v>
      </c>
      <c r="C583" s="95">
        <f t="shared" si="46"/>
        <v>98427.895028686165</v>
      </c>
      <c r="D583" s="95">
        <f t="shared" si="47"/>
        <v>28562.567541223165</v>
      </c>
      <c r="E583" s="381">
        <f t="shared" si="48"/>
        <v>17039112.629705228</v>
      </c>
      <c r="F583" s="95">
        <f t="shared" si="49"/>
        <v>126990.46256990933</v>
      </c>
      <c r="G583" s="102">
        <f t="shared" si="50"/>
        <v>1523885.5508389119</v>
      </c>
    </row>
    <row r="584" spans="2:7">
      <c r="B584" s="100">
        <v>149</v>
      </c>
      <c r="C584" s="95">
        <f t="shared" si="46"/>
        <v>98591.941520400636</v>
      </c>
      <c r="D584" s="95">
        <f t="shared" si="47"/>
        <v>28398.52104950869</v>
      </c>
      <c r="E584" s="381">
        <f t="shared" si="48"/>
        <v>16940520.688184828</v>
      </c>
      <c r="F584" s="95">
        <f t="shared" si="49"/>
        <v>126990.46256990933</v>
      </c>
      <c r="G584" s="102">
        <f t="shared" si="50"/>
        <v>1523885.5508389119</v>
      </c>
    </row>
    <row r="585" spans="2:7">
      <c r="B585" s="100">
        <v>150</v>
      </c>
      <c r="C585" s="95">
        <f t="shared" si="46"/>
        <v>98756.261422934651</v>
      </c>
      <c r="D585" s="95">
        <f t="shared" si="47"/>
        <v>28234.201146974683</v>
      </c>
      <c r="E585" s="381">
        <f t="shared" si="48"/>
        <v>16841764.426761892</v>
      </c>
      <c r="F585" s="95">
        <f t="shared" si="49"/>
        <v>126990.46256990933</v>
      </c>
      <c r="G585" s="102">
        <f t="shared" si="50"/>
        <v>1523885.5508389119</v>
      </c>
    </row>
    <row r="586" spans="2:7">
      <c r="B586" s="100">
        <v>151</v>
      </c>
      <c r="C586" s="95">
        <f t="shared" si="46"/>
        <v>98920.855191972863</v>
      </c>
      <c r="D586" s="95">
        <f t="shared" si="47"/>
        <v>28069.607377936456</v>
      </c>
      <c r="E586" s="381">
        <f t="shared" si="48"/>
        <v>16742843.57156992</v>
      </c>
      <c r="F586" s="95">
        <f t="shared" si="49"/>
        <v>126990.46256990932</v>
      </c>
      <c r="G586" s="102">
        <f t="shared" si="50"/>
        <v>1523885.5508389119</v>
      </c>
    </row>
    <row r="587" spans="2:7">
      <c r="B587" s="100">
        <v>152</v>
      </c>
      <c r="C587" s="95">
        <f t="shared" si="46"/>
        <v>99085.72328395948</v>
      </c>
      <c r="D587" s="95">
        <f t="shared" si="47"/>
        <v>27904.73928594984</v>
      </c>
      <c r="E587" s="381">
        <f t="shared" si="48"/>
        <v>16643757.84828596</v>
      </c>
      <c r="F587" s="95">
        <f t="shared" si="49"/>
        <v>126990.46256990932</v>
      </c>
      <c r="G587" s="102">
        <f t="shared" si="50"/>
        <v>1523885.5508389119</v>
      </c>
    </row>
    <row r="588" spans="2:7">
      <c r="B588" s="100">
        <v>153</v>
      </c>
      <c r="C588" s="95">
        <f t="shared" si="46"/>
        <v>99250.866156099422</v>
      </c>
      <c r="D588" s="95">
        <f t="shared" si="47"/>
        <v>27739.596413809904</v>
      </c>
      <c r="E588" s="381">
        <f t="shared" si="48"/>
        <v>16544506.982129861</v>
      </c>
      <c r="F588" s="95">
        <f t="shared" si="49"/>
        <v>126990.46256990933</v>
      </c>
      <c r="G588" s="102">
        <f t="shared" si="50"/>
        <v>1523885.5508389119</v>
      </c>
    </row>
    <row r="589" spans="2:7">
      <c r="B589" s="100">
        <v>154</v>
      </c>
      <c r="C589" s="95">
        <f t="shared" si="46"/>
        <v>99416.284266359595</v>
      </c>
      <c r="D589" s="95">
        <f t="shared" si="47"/>
        <v>27574.178303549743</v>
      </c>
      <c r="E589" s="381">
        <f t="shared" si="48"/>
        <v>16445090.697863501</v>
      </c>
      <c r="F589" s="95">
        <f t="shared" si="49"/>
        <v>126990.46256990934</v>
      </c>
      <c r="G589" s="102">
        <f t="shared" si="50"/>
        <v>1523885.5508389121</v>
      </c>
    </row>
    <row r="590" spans="2:7">
      <c r="B590" s="100">
        <v>155</v>
      </c>
      <c r="C590" s="95">
        <f t="shared" si="46"/>
        <v>99581.978073470193</v>
      </c>
      <c r="D590" s="95">
        <f t="shared" si="47"/>
        <v>27408.484496439141</v>
      </c>
      <c r="E590" s="381">
        <f t="shared" si="48"/>
        <v>16345508.71979003</v>
      </c>
      <c r="F590" s="95">
        <f t="shared" si="49"/>
        <v>126990.46256990933</v>
      </c>
      <c r="G590" s="102">
        <f t="shared" si="50"/>
        <v>1523885.5508389119</v>
      </c>
    </row>
    <row r="591" spans="2:7">
      <c r="B591" s="100">
        <v>156</v>
      </c>
      <c r="C591" s="95">
        <f t="shared" si="46"/>
        <v>99747.948036925969</v>
      </c>
      <c r="D591" s="95">
        <f t="shared" si="47"/>
        <v>27242.514532983354</v>
      </c>
      <c r="E591" s="381">
        <f t="shared" si="48"/>
        <v>16245760.771753104</v>
      </c>
      <c r="F591" s="95">
        <f t="shared" si="49"/>
        <v>126990.46256990932</v>
      </c>
      <c r="G591" s="102">
        <f t="shared" si="50"/>
        <v>1523885.5508389119</v>
      </c>
    </row>
    <row r="592" spans="2:7">
      <c r="B592" s="100">
        <v>157</v>
      </c>
      <c r="C592" s="95">
        <f t="shared" si="46"/>
        <v>99914.194616987515</v>
      </c>
      <c r="D592" s="95">
        <f t="shared" si="47"/>
        <v>27076.267952921811</v>
      </c>
      <c r="E592" s="381">
        <f t="shared" si="48"/>
        <v>16145846.577136116</v>
      </c>
      <c r="F592" s="95">
        <f t="shared" si="49"/>
        <v>126990.46256990933</v>
      </c>
      <c r="G592" s="102">
        <f t="shared" si="50"/>
        <v>1523885.5508389119</v>
      </c>
    </row>
    <row r="593" spans="2:7">
      <c r="B593" s="100">
        <v>158</v>
      </c>
      <c r="C593" s="95">
        <f t="shared" si="46"/>
        <v>100080.7182746825</v>
      </c>
      <c r="D593" s="95">
        <f t="shared" si="47"/>
        <v>26909.744295226836</v>
      </c>
      <c r="E593" s="381">
        <f t="shared" si="48"/>
        <v>16045765.858861433</v>
      </c>
      <c r="F593" s="95">
        <f t="shared" si="49"/>
        <v>126990.46256990933</v>
      </c>
      <c r="G593" s="102">
        <f t="shared" si="50"/>
        <v>1523885.5508389119</v>
      </c>
    </row>
    <row r="594" spans="2:7">
      <c r="B594" s="100">
        <v>159</v>
      </c>
      <c r="C594" s="95">
        <f t="shared" si="46"/>
        <v>100247.51947180697</v>
      </c>
      <c r="D594" s="95">
        <f t="shared" si="47"/>
        <v>26742.943098102362</v>
      </c>
      <c r="E594" s="381">
        <f t="shared" si="48"/>
        <v>15945518.339389626</v>
      </c>
      <c r="F594" s="95">
        <f t="shared" si="49"/>
        <v>126990.46256990933</v>
      </c>
      <c r="G594" s="102">
        <f t="shared" si="50"/>
        <v>1523885.5508389119</v>
      </c>
    </row>
    <row r="595" spans="2:7">
      <c r="B595" s="100">
        <v>160</v>
      </c>
      <c r="C595" s="95">
        <f t="shared" si="46"/>
        <v>100414.59867092664</v>
      </c>
      <c r="D595" s="95">
        <f t="shared" si="47"/>
        <v>26575.86389898269</v>
      </c>
      <c r="E595" s="381">
        <f t="shared" si="48"/>
        <v>15845103.7407187</v>
      </c>
      <c r="F595" s="95">
        <f t="shared" si="49"/>
        <v>126990.46256990933</v>
      </c>
      <c r="G595" s="102">
        <f t="shared" si="50"/>
        <v>1523885.5508389119</v>
      </c>
    </row>
    <row r="596" spans="2:7">
      <c r="B596" s="100">
        <v>161</v>
      </c>
      <c r="C596" s="95">
        <f t="shared" si="46"/>
        <v>100581.95633537819</v>
      </c>
      <c r="D596" s="95">
        <f t="shared" si="47"/>
        <v>26408.506234531145</v>
      </c>
      <c r="E596" s="381">
        <f t="shared" si="48"/>
        <v>15744521.784383321</v>
      </c>
      <c r="F596" s="95">
        <f t="shared" si="49"/>
        <v>126990.46256990933</v>
      </c>
      <c r="G596" s="102">
        <f t="shared" si="50"/>
        <v>1523885.5508389119</v>
      </c>
    </row>
    <row r="597" spans="2:7">
      <c r="B597" s="100">
        <v>162</v>
      </c>
      <c r="C597" s="95">
        <f t="shared" si="46"/>
        <v>100749.59292927048</v>
      </c>
      <c r="D597" s="95">
        <f t="shared" si="47"/>
        <v>26240.869640638844</v>
      </c>
      <c r="E597" s="381">
        <f t="shared" si="48"/>
        <v>15643772.191454051</v>
      </c>
      <c r="F597" s="95">
        <f t="shared" si="49"/>
        <v>126990.46256990933</v>
      </c>
      <c r="G597" s="102">
        <f t="shared" si="50"/>
        <v>1523885.5508389119</v>
      </c>
    </row>
    <row r="598" spans="2:7">
      <c r="B598" s="100">
        <v>163</v>
      </c>
      <c r="C598" s="95">
        <f t="shared" si="46"/>
        <v>100917.50891748593</v>
      </c>
      <c r="D598" s="95">
        <f t="shared" si="47"/>
        <v>26072.953652423392</v>
      </c>
      <c r="E598" s="381">
        <f t="shared" si="48"/>
        <v>15542854.682536565</v>
      </c>
      <c r="F598" s="95">
        <f t="shared" si="49"/>
        <v>126990.46256990932</v>
      </c>
      <c r="G598" s="102">
        <f t="shared" si="50"/>
        <v>1523885.5508389119</v>
      </c>
    </row>
    <row r="599" spans="2:7">
      <c r="B599" s="100">
        <v>164</v>
      </c>
      <c r="C599" s="95">
        <f t="shared" si="46"/>
        <v>101085.70476568174</v>
      </c>
      <c r="D599" s="95">
        <f t="shared" si="47"/>
        <v>25904.757804227582</v>
      </c>
      <c r="E599" s="381">
        <f t="shared" si="48"/>
        <v>15441768.977770884</v>
      </c>
      <c r="F599" s="95">
        <f t="shared" si="49"/>
        <v>126990.46256990933</v>
      </c>
      <c r="G599" s="102">
        <f t="shared" si="50"/>
        <v>1523885.5508389119</v>
      </c>
    </row>
    <row r="600" spans="2:7">
      <c r="B600" s="100">
        <v>165</v>
      </c>
      <c r="C600" s="95">
        <f t="shared" si="46"/>
        <v>101254.18094029122</v>
      </c>
      <c r="D600" s="95">
        <f t="shared" si="47"/>
        <v>25736.281629618115</v>
      </c>
      <c r="E600" s="381">
        <f t="shared" si="48"/>
        <v>15340514.796830593</v>
      </c>
      <c r="F600" s="95">
        <f t="shared" si="49"/>
        <v>126990.46256990933</v>
      </c>
      <c r="G600" s="102">
        <f t="shared" si="50"/>
        <v>1523885.5508389119</v>
      </c>
    </row>
    <row r="601" spans="2:7">
      <c r="B601" s="100">
        <v>166</v>
      </c>
      <c r="C601" s="95">
        <f t="shared" si="46"/>
        <v>101422.93790852503</v>
      </c>
      <c r="D601" s="95">
        <f t="shared" si="47"/>
        <v>25567.52466138429</v>
      </c>
      <c r="E601" s="381">
        <f t="shared" si="48"/>
        <v>15239091.858922068</v>
      </c>
      <c r="F601" s="95">
        <f t="shared" si="49"/>
        <v>126990.46256990932</v>
      </c>
      <c r="G601" s="102">
        <f t="shared" si="50"/>
        <v>1523885.5508389119</v>
      </c>
    </row>
    <row r="602" spans="2:7">
      <c r="B602" s="100">
        <v>167</v>
      </c>
      <c r="C602" s="95">
        <f t="shared" si="46"/>
        <v>101591.97613837257</v>
      </c>
      <c r="D602" s="95">
        <f t="shared" si="47"/>
        <v>25398.486431536752</v>
      </c>
      <c r="E602" s="381">
        <f t="shared" si="48"/>
        <v>15137499.882783696</v>
      </c>
      <c r="F602" s="95">
        <f t="shared" si="49"/>
        <v>126990.46256990932</v>
      </c>
      <c r="G602" s="102">
        <f t="shared" si="50"/>
        <v>1523885.5508389119</v>
      </c>
    </row>
    <row r="603" spans="2:7">
      <c r="B603" s="100">
        <v>168</v>
      </c>
      <c r="C603" s="95">
        <f t="shared" si="46"/>
        <v>101761.2960986032</v>
      </c>
      <c r="D603" s="95">
        <f t="shared" si="47"/>
        <v>25229.166471306129</v>
      </c>
      <c r="E603" s="381">
        <f t="shared" si="48"/>
        <v>15035738.586685093</v>
      </c>
      <c r="F603" s="95">
        <f t="shared" si="49"/>
        <v>126990.46256990933</v>
      </c>
      <c r="G603" s="102">
        <f t="shared" si="50"/>
        <v>1523885.5508389119</v>
      </c>
    </row>
    <row r="604" spans="2:7">
      <c r="B604" s="100">
        <v>169</v>
      </c>
      <c r="C604" s="95">
        <f t="shared" si="46"/>
        <v>101930.89825876753</v>
      </c>
      <c r="D604" s="95">
        <f t="shared" si="47"/>
        <v>25059.564311141792</v>
      </c>
      <c r="E604" s="381">
        <f t="shared" si="48"/>
        <v>14933807.688426325</v>
      </c>
      <c r="F604" s="95">
        <f t="shared" si="49"/>
        <v>126990.46256990932</v>
      </c>
      <c r="G604" s="102">
        <f t="shared" si="50"/>
        <v>1523885.5508389119</v>
      </c>
    </row>
    <row r="605" spans="2:7">
      <c r="B605" s="100">
        <v>170</v>
      </c>
      <c r="C605" s="95">
        <f t="shared" si="46"/>
        <v>102100.78308919881</v>
      </c>
      <c r="D605" s="95">
        <f t="shared" si="47"/>
        <v>24889.679480710514</v>
      </c>
      <c r="E605" s="381">
        <f t="shared" si="48"/>
        <v>14831706.905337127</v>
      </c>
      <c r="F605" s="95">
        <f t="shared" si="49"/>
        <v>126990.46256990933</v>
      </c>
      <c r="G605" s="102">
        <f t="shared" si="50"/>
        <v>1523885.5508389119</v>
      </c>
    </row>
    <row r="606" spans="2:7">
      <c r="B606" s="100">
        <v>171</v>
      </c>
      <c r="C606" s="95">
        <f t="shared" si="46"/>
        <v>102270.95106101414</v>
      </c>
      <c r="D606" s="95">
        <f t="shared" si="47"/>
        <v>24719.511508895182</v>
      </c>
      <c r="E606" s="381">
        <f t="shared" si="48"/>
        <v>14729435.954276113</v>
      </c>
      <c r="F606" s="95">
        <f t="shared" si="49"/>
        <v>126990.46256990933</v>
      </c>
      <c r="G606" s="102">
        <f t="shared" si="50"/>
        <v>1523885.5508389119</v>
      </c>
    </row>
    <row r="607" spans="2:7">
      <c r="B607" s="100">
        <v>172</v>
      </c>
      <c r="C607" s="95">
        <f t="shared" si="46"/>
        <v>102441.40264611584</v>
      </c>
      <c r="D607" s="95">
        <f t="shared" si="47"/>
        <v>24549.059923793491</v>
      </c>
      <c r="E607" s="381">
        <f t="shared" si="48"/>
        <v>14626994.551629998</v>
      </c>
      <c r="F607" s="95">
        <f t="shared" si="49"/>
        <v>126990.46256990933</v>
      </c>
      <c r="G607" s="102">
        <f t="shared" si="50"/>
        <v>1523885.5508389119</v>
      </c>
    </row>
    <row r="608" spans="2:7">
      <c r="B608" s="100">
        <v>173</v>
      </c>
      <c r="C608" s="95">
        <f t="shared" si="46"/>
        <v>102612.1383171927</v>
      </c>
      <c r="D608" s="95">
        <f t="shared" si="47"/>
        <v>24378.324252716637</v>
      </c>
      <c r="E608" s="381">
        <f t="shared" si="48"/>
        <v>14524382.413312806</v>
      </c>
      <c r="F608" s="95">
        <f t="shared" si="49"/>
        <v>126990.46256990934</v>
      </c>
      <c r="G608" s="102">
        <f t="shared" si="50"/>
        <v>1523885.5508389121</v>
      </c>
    </row>
    <row r="609" spans="2:7">
      <c r="B609" s="100">
        <v>174</v>
      </c>
      <c r="C609" s="95">
        <f t="shared" si="46"/>
        <v>102783.15854772135</v>
      </c>
      <c r="D609" s="95">
        <f t="shared" si="47"/>
        <v>24207.304022187978</v>
      </c>
      <c r="E609" s="381">
        <f t="shared" si="48"/>
        <v>14421599.254765084</v>
      </c>
      <c r="F609" s="95">
        <f t="shared" si="49"/>
        <v>126990.46256990933</v>
      </c>
      <c r="G609" s="102">
        <f t="shared" si="50"/>
        <v>1523885.5508389119</v>
      </c>
    </row>
    <row r="610" spans="2:7">
      <c r="B610" s="100">
        <v>175</v>
      </c>
      <c r="C610" s="95">
        <f t="shared" si="46"/>
        <v>102954.46381196755</v>
      </c>
      <c r="D610" s="95">
        <f t="shared" si="47"/>
        <v>24035.998757941776</v>
      </c>
      <c r="E610" s="381">
        <f t="shared" si="48"/>
        <v>14318644.790953116</v>
      </c>
      <c r="F610" s="95">
        <f t="shared" si="49"/>
        <v>126990.46256990933</v>
      </c>
      <c r="G610" s="102">
        <f t="shared" si="50"/>
        <v>1523885.5508389119</v>
      </c>
    </row>
    <row r="611" spans="2:7">
      <c r="B611" s="100">
        <v>176</v>
      </c>
      <c r="C611" s="95">
        <f t="shared" si="46"/>
        <v>103126.05458498751</v>
      </c>
      <c r="D611" s="95">
        <f t="shared" si="47"/>
        <v>23864.407984921832</v>
      </c>
      <c r="E611" s="381">
        <f t="shared" si="48"/>
        <v>14215518.736368129</v>
      </c>
      <c r="F611" s="95">
        <f t="shared" si="49"/>
        <v>126990.46256990934</v>
      </c>
      <c r="G611" s="102">
        <f t="shared" si="50"/>
        <v>1523885.5508389121</v>
      </c>
    </row>
    <row r="612" spans="2:7">
      <c r="B612" s="100">
        <v>177</v>
      </c>
      <c r="C612" s="95">
        <f t="shared" si="46"/>
        <v>103297.93134262913</v>
      </c>
      <c r="D612" s="95">
        <f t="shared" si="47"/>
        <v>23692.531227280178</v>
      </c>
      <c r="E612" s="381">
        <f t="shared" si="48"/>
        <v>14112220.805025499</v>
      </c>
      <c r="F612" s="95">
        <f t="shared" si="49"/>
        <v>126990.46256990932</v>
      </c>
      <c r="G612" s="102">
        <f t="shared" si="50"/>
        <v>1523885.5508389119</v>
      </c>
    </row>
    <row r="613" spans="2:7">
      <c r="B613" s="100">
        <v>178</v>
      </c>
      <c r="C613" s="95">
        <f t="shared" si="46"/>
        <v>103470.09456153352</v>
      </c>
      <c r="D613" s="95">
        <f t="shared" si="47"/>
        <v>23520.368008375804</v>
      </c>
      <c r="E613" s="381">
        <f t="shared" si="48"/>
        <v>14008750.710463965</v>
      </c>
      <c r="F613" s="95">
        <f t="shared" si="49"/>
        <v>126990.46256990933</v>
      </c>
      <c r="G613" s="102">
        <f t="shared" si="50"/>
        <v>1523885.5508389119</v>
      </c>
    </row>
    <row r="614" spans="2:7">
      <c r="B614" s="100">
        <v>179</v>
      </c>
      <c r="C614" s="95">
        <f t="shared" si="46"/>
        <v>103642.54471913607</v>
      </c>
      <c r="D614" s="95">
        <f t="shared" si="47"/>
        <v>23347.917850773247</v>
      </c>
      <c r="E614" s="381">
        <f t="shared" si="48"/>
        <v>13905108.16574483</v>
      </c>
      <c r="F614" s="95">
        <f t="shared" si="49"/>
        <v>126990.46256990932</v>
      </c>
      <c r="G614" s="102">
        <f t="shared" si="50"/>
        <v>1523885.5508389119</v>
      </c>
    </row>
    <row r="615" spans="2:7">
      <c r="B615" s="100">
        <v>180</v>
      </c>
      <c r="C615" s="95">
        <f t="shared" si="46"/>
        <v>103815.28229366797</v>
      </c>
      <c r="D615" s="95">
        <f t="shared" si="47"/>
        <v>23175.180276241354</v>
      </c>
      <c r="E615" s="381">
        <f t="shared" si="48"/>
        <v>13801292.883451162</v>
      </c>
      <c r="F615" s="95">
        <f t="shared" si="49"/>
        <v>126990.46256990933</v>
      </c>
      <c r="G615" s="102">
        <f t="shared" si="50"/>
        <v>1523885.5508389119</v>
      </c>
    </row>
    <row r="616" spans="2:7">
      <c r="B616" s="100">
        <v>181</v>
      </c>
      <c r="C616" s="95">
        <f t="shared" si="46"/>
        <v>103988.30776415742</v>
      </c>
      <c r="D616" s="95">
        <f t="shared" si="47"/>
        <v>23002.154805751907</v>
      </c>
      <c r="E616" s="381">
        <f t="shared" si="48"/>
        <v>13697304.575687004</v>
      </c>
      <c r="F616" s="95">
        <f t="shared" si="49"/>
        <v>126990.46256990933</v>
      </c>
      <c r="G616" s="102">
        <f t="shared" si="50"/>
        <v>1523885.5508389119</v>
      </c>
    </row>
    <row r="617" spans="2:7">
      <c r="B617" s="100">
        <v>182</v>
      </c>
      <c r="C617" s="95">
        <f t="shared" si="46"/>
        <v>104161.62161043102</v>
      </c>
      <c r="D617" s="95">
        <f t="shared" si="47"/>
        <v>22828.840959478308</v>
      </c>
      <c r="E617" s="381">
        <f t="shared" si="48"/>
        <v>13593142.954076573</v>
      </c>
      <c r="F617" s="95">
        <f t="shared" si="49"/>
        <v>126990.46256990932</v>
      </c>
      <c r="G617" s="102">
        <f t="shared" si="50"/>
        <v>1523885.5508389119</v>
      </c>
    </row>
    <row r="618" spans="2:7">
      <c r="B618" s="100">
        <v>183</v>
      </c>
      <c r="C618" s="95">
        <f t="shared" si="46"/>
        <v>104335.22431311506</v>
      </c>
      <c r="D618" s="95">
        <f t="shared" si="47"/>
        <v>22655.238256794259</v>
      </c>
      <c r="E618" s="381">
        <f t="shared" si="48"/>
        <v>13488807.729763458</v>
      </c>
      <c r="F618" s="95">
        <f t="shared" si="49"/>
        <v>126990.46256990932</v>
      </c>
      <c r="G618" s="102">
        <f t="shared" si="50"/>
        <v>1523885.5508389119</v>
      </c>
    </row>
    <row r="619" spans="2:7">
      <c r="B619" s="100">
        <v>184</v>
      </c>
      <c r="C619" s="95">
        <f t="shared" si="46"/>
        <v>104509.11635363693</v>
      </c>
      <c r="D619" s="95">
        <f t="shared" si="47"/>
        <v>22481.346216272406</v>
      </c>
      <c r="E619" s="381">
        <f t="shared" si="48"/>
        <v>13384298.613409821</v>
      </c>
      <c r="F619" s="95">
        <f t="shared" si="49"/>
        <v>126990.46256990933</v>
      </c>
      <c r="G619" s="102">
        <f t="shared" si="50"/>
        <v>1523885.5508389119</v>
      </c>
    </row>
    <row r="620" spans="2:7">
      <c r="B620" s="100">
        <v>185</v>
      </c>
      <c r="C620" s="95">
        <f t="shared" si="46"/>
        <v>104683.29821422632</v>
      </c>
      <c r="D620" s="95">
        <f t="shared" si="47"/>
        <v>22307.164355683006</v>
      </c>
      <c r="E620" s="381">
        <f t="shared" si="48"/>
        <v>13279615.315195594</v>
      </c>
      <c r="F620" s="95">
        <f t="shared" si="49"/>
        <v>126990.46256990933</v>
      </c>
      <c r="G620" s="102">
        <f t="shared" si="50"/>
        <v>1523885.5508389119</v>
      </c>
    </row>
    <row r="621" spans="2:7">
      <c r="B621" s="100">
        <v>186</v>
      </c>
      <c r="C621" s="95">
        <f t="shared" si="46"/>
        <v>104857.77037791671</v>
      </c>
      <c r="D621" s="95">
        <f t="shared" si="47"/>
        <v>22132.692191992624</v>
      </c>
      <c r="E621" s="381">
        <f t="shared" si="48"/>
        <v>13174757.544817677</v>
      </c>
      <c r="F621" s="95">
        <f t="shared" si="49"/>
        <v>126990.46256990933</v>
      </c>
      <c r="G621" s="102">
        <f t="shared" si="50"/>
        <v>1523885.5508389119</v>
      </c>
    </row>
    <row r="622" spans="2:7">
      <c r="B622" s="100">
        <v>187</v>
      </c>
      <c r="C622" s="95">
        <f t="shared" si="46"/>
        <v>105032.53332854656</v>
      </c>
      <c r="D622" s="95">
        <f t="shared" si="47"/>
        <v>21957.929241362766</v>
      </c>
      <c r="E622" s="381">
        <f t="shared" si="48"/>
        <v>13069725.011489131</v>
      </c>
      <c r="F622" s="95">
        <f t="shared" si="49"/>
        <v>126990.46256990933</v>
      </c>
      <c r="G622" s="102">
        <f t="shared" si="50"/>
        <v>1523885.5508389119</v>
      </c>
    </row>
    <row r="623" spans="2:7">
      <c r="B623" s="100">
        <v>188</v>
      </c>
      <c r="C623" s="95">
        <f t="shared" si="46"/>
        <v>105207.5875507608</v>
      </c>
      <c r="D623" s="95">
        <f t="shared" si="47"/>
        <v>21782.875019148523</v>
      </c>
      <c r="E623" s="381">
        <f t="shared" si="48"/>
        <v>12964517.423938369</v>
      </c>
      <c r="F623" s="95">
        <f t="shared" si="49"/>
        <v>126990.46256990932</v>
      </c>
      <c r="G623" s="102">
        <f t="shared" si="50"/>
        <v>1523885.5508389119</v>
      </c>
    </row>
    <row r="624" spans="2:7">
      <c r="B624" s="100">
        <v>189</v>
      </c>
      <c r="C624" s="95">
        <f t="shared" si="46"/>
        <v>105382.93353001206</v>
      </c>
      <c r="D624" s="95">
        <f t="shared" si="47"/>
        <v>21607.529039897254</v>
      </c>
      <c r="E624" s="381">
        <f t="shared" si="48"/>
        <v>12859134.490408357</v>
      </c>
      <c r="F624" s="95">
        <f t="shared" si="49"/>
        <v>126990.46256990932</v>
      </c>
      <c r="G624" s="102">
        <f t="shared" si="50"/>
        <v>1523885.5508389119</v>
      </c>
    </row>
    <row r="625" spans="2:7">
      <c r="B625" s="100">
        <v>190</v>
      </c>
      <c r="C625" s="95">
        <f t="shared" si="46"/>
        <v>105558.5717525621</v>
      </c>
      <c r="D625" s="95">
        <f t="shared" si="47"/>
        <v>21431.890817347234</v>
      </c>
      <c r="E625" s="381">
        <f t="shared" si="48"/>
        <v>12753575.918655796</v>
      </c>
      <c r="F625" s="95">
        <f t="shared" si="49"/>
        <v>126990.46256990933</v>
      </c>
      <c r="G625" s="102">
        <f t="shared" si="50"/>
        <v>1523885.5508389119</v>
      </c>
    </row>
    <row r="626" spans="2:7">
      <c r="B626" s="100">
        <v>191</v>
      </c>
      <c r="C626" s="95">
        <f t="shared" si="46"/>
        <v>105734.50270548303</v>
      </c>
      <c r="D626" s="95">
        <f t="shared" si="47"/>
        <v>21255.959864426299</v>
      </c>
      <c r="E626" s="381">
        <f t="shared" si="48"/>
        <v>12647841.415950313</v>
      </c>
      <c r="F626" s="95">
        <f t="shared" si="49"/>
        <v>126990.46256990933</v>
      </c>
      <c r="G626" s="102">
        <f t="shared" si="50"/>
        <v>1523885.5508389119</v>
      </c>
    </row>
    <row r="627" spans="2:7">
      <c r="B627" s="100">
        <v>192</v>
      </c>
      <c r="C627" s="95">
        <f t="shared" si="46"/>
        <v>105910.72687665882</v>
      </c>
      <c r="D627" s="95">
        <f t="shared" si="47"/>
        <v>21079.735693250492</v>
      </c>
      <c r="E627" s="381">
        <f t="shared" si="48"/>
        <v>12541930.689073654</v>
      </c>
      <c r="F627" s="95">
        <f t="shared" si="49"/>
        <v>126990.46256990932</v>
      </c>
      <c r="G627" s="102">
        <f t="shared" si="50"/>
        <v>1523885.5508389119</v>
      </c>
    </row>
    <row r="628" spans="2:7">
      <c r="B628" s="100">
        <v>193</v>
      </c>
      <c r="C628" s="95">
        <f t="shared" si="46"/>
        <v>106087.2447547866</v>
      </c>
      <c r="D628" s="95">
        <f t="shared" si="47"/>
        <v>20903.217815122727</v>
      </c>
      <c r="E628" s="381">
        <f t="shared" si="48"/>
        <v>12435843.444318868</v>
      </c>
      <c r="F628" s="95">
        <f t="shared" si="49"/>
        <v>126990.46256990933</v>
      </c>
      <c r="G628" s="102">
        <f t="shared" si="50"/>
        <v>1523885.5508389119</v>
      </c>
    </row>
    <row r="629" spans="2:7">
      <c r="B629" s="100">
        <v>194</v>
      </c>
      <c r="C629" s="95">
        <f t="shared" si="46"/>
        <v>106264.05682937792</v>
      </c>
      <c r="D629" s="95">
        <f t="shared" si="47"/>
        <v>20726.405740531416</v>
      </c>
      <c r="E629" s="381">
        <f t="shared" si="48"/>
        <v>12329579.38748949</v>
      </c>
      <c r="F629" s="95">
        <f t="shared" si="49"/>
        <v>126990.46256990934</v>
      </c>
      <c r="G629" s="102">
        <f t="shared" si="50"/>
        <v>1523885.5508389121</v>
      </c>
    </row>
    <row r="630" spans="2:7">
      <c r="B630" s="100">
        <v>195</v>
      </c>
      <c r="C630" s="95">
        <f t="shared" ref="C630:C693" si="51">PPMT(C$432/12,B630,D$432*12,B$432*-1,0,0)</f>
        <v>106441.1635907602</v>
      </c>
      <c r="D630" s="95">
        <f t="shared" ref="D630:D693" si="52">IPMT(C$432/12,B630,D$432*12,B$432*-1,0)</f>
        <v>20549.298979149116</v>
      </c>
      <c r="E630" s="381">
        <f t="shared" ref="E630:E693" si="53">E629-C630</f>
        <v>12223138.223898729</v>
      </c>
      <c r="F630" s="95">
        <f t="shared" ref="F630:F693" si="54">SUM(C630:D630)</f>
        <v>126990.46256990932</v>
      </c>
      <c r="G630" s="102">
        <f t="shared" ref="G630:G693" si="55">F630*12</f>
        <v>1523885.5508389119</v>
      </c>
    </row>
    <row r="631" spans="2:7">
      <c r="B631" s="100">
        <v>196</v>
      </c>
      <c r="C631" s="95">
        <f t="shared" si="51"/>
        <v>106618.56553007815</v>
      </c>
      <c r="D631" s="95">
        <f t="shared" si="52"/>
        <v>20371.89703983119</v>
      </c>
      <c r="E631" s="381">
        <f t="shared" si="53"/>
        <v>12116519.658368651</v>
      </c>
      <c r="F631" s="95">
        <f t="shared" si="54"/>
        <v>126990.46256990934</v>
      </c>
      <c r="G631" s="102">
        <f t="shared" si="55"/>
        <v>1523885.5508389121</v>
      </c>
    </row>
    <row r="632" spans="2:7">
      <c r="B632" s="100">
        <v>197</v>
      </c>
      <c r="C632" s="95">
        <f t="shared" si="51"/>
        <v>106796.26313929494</v>
      </c>
      <c r="D632" s="95">
        <f t="shared" si="52"/>
        <v>20194.19943061439</v>
      </c>
      <c r="E632" s="381">
        <f t="shared" si="53"/>
        <v>12009723.395229356</v>
      </c>
      <c r="F632" s="95">
        <f t="shared" si="54"/>
        <v>126990.46256990933</v>
      </c>
      <c r="G632" s="102">
        <f t="shared" si="55"/>
        <v>1523885.5508389119</v>
      </c>
    </row>
    <row r="633" spans="2:7">
      <c r="B633" s="100">
        <v>198</v>
      </c>
      <c r="C633" s="95">
        <f t="shared" si="51"/>
        <v>106974.25691119376</v>
      </c>
      <c r="D633" s="95">
        <f t="shared" si="52"/>
        <v>20016.205658715568</v>
      </c>
      <c r="E633" s="381">
        <f t="shared" si="53"/>
        <v>11902749.138318162</v>
      </c>
      <c r="F633" s="95">
        <f t="shared" si="54"/>
        <v>126990.46256990933</v>
      </c>
      <c r="G633" s="102">
        <f t="shared" si="55"/>
        <v>1523885.5508389119</v>
      </c>
    </row>
    <row r="634" spans="2:7">
      <c r="B634" s="100">
        <v>199</v>
      </c>
      <c r="C634" s="95">
        <f t="shared" si="51"/>
        <v>107152.54733937909</v>
      </c>
      <c r="D634" s="95">
        <f t="shared" si="52"/>
        <v>19837.915230530245</v>
      </c>
      <c r="E634" s="381">
        <f t="shared" si="53"/>
        <v>11795596.590978783</v>
      </c>
      <c r="F634" s="95">
        <f t="shared" si="54"/>
        <v>126990.46256990933</v>
      </c>
      <c r="G634" s="102">
        <f t="shared" si="55"/>
        <v>1523885.5508389119</v>
      </c>
    </row>
    <row r="635" spans="2:7">
      <c r="B635" s="100">
        <v>200</v>
      </c>
      <c r="C635" s="95">
        <f t="shared" si="51"/>
        <v>107331.13491827805</v>
      </c>
      <c r="D635" s="95">
        <f t="shared" si="52"/>
        <v>19659.327651631276</v>
      </c>
      <c r="E635" s="381">
        <f t="shared" si="53"/>
        <v>11688265.456060505</v>
      </c>
      <c r="F635" s="95">
        <f t="shared" si="54"/>
        <v>126990.46256990933</v>
      </c>
      <c r="G635" s="102">
        <f t="shared" si="55"/>
        <v>1523885.5508389119</v>
      </c>
    </row>
    <row r="636" spans="2:7">
      <c r="B636" s="100">
        <v>201</v>
      </c>
      <c r="C636" s="95">
        <f t="shared" si="51"/>
        <v>107510.02014314185</v>
      </c>
      <c r="D636" s="95">
        <f t="shared" si="52"/>
        <v>19480.44242676748</v>
      </c>
      <c r="E636" s="381">
        <f t="shared" si="53"/>
        <v>11580755.435917363</v>
      </c>
      <c r="F636" s="95">
        <f t="shared" si="54"/>
        <v>126990.46256990933</v>
      </c>
      <c r="G636" s="102">
        <f t="shared" si="55"/>
        <v>1523885.5508389119</v>
      </c>
    </row>
    <row r="637" spans="2:7">
      <c r="B637" s="100">
        <v>202</v>
      </c>
      <c r="C637" s="95">
        <f t="shared" si="51"/>
        <v>107689.20351004708</v>
      </c>
      <c r="D637" s="95">
        <f t="shared" si="52"/>
        <v>19301.259059862241</v>
      </c>
      <c r="E637" s="381">
        <f t="shared" si="53"/>
        <v>11473066.232407315</v>
      </c>
      <c r="F637" s="95">
        <f t="shared" si="54"/>
        <v>126990.46256990932</v>
      </c>
      <c r="G637" s="102">
        <f t="shared" si="55"/>
        <v>1523885.5508389119</v>
      </c>
    </row>
    <row r="638" spans="2:7">
      <c r="B638" s="100">
        <v>203</v>
      </c>
      <c r="C638" s="95">
        <f t="shared" si="51"/>
        <v>107868.68551589717</v>
      </c>
      <c r="D638" s="95">
        <f t="shared" si="52"/>
        <v>19121.777054012164</v>
      </c>
      <c r="E638" s="381">
        <f t="shared" si="53"/>
        <v>11365197.546891417</v>
      </c>
      <c r="F638" s="95">
        <f t="shared" si="54"/>
        <v>126990.46256990934</v>
      </c>
      <c r="G638" s="102">
        <f t="shared" si="55"/>
        <v>1523885.5508389121</v>
      </c>
    </row>
    <row r="639" spans="2:7">
      <c r="B639" s="100">
        <v>204</v>
      </c>
      <c r="C639" s="95">
        <f t="shared" si="51"/>
        <v>108048.46665842365</v>
      </c>
      <c r="D639" s="95">
        <f t="shared" si="52"/>
        <v>18941.995911485672</v>
      </c>
      <c r="E639" s="381">
        <f t="shared" si="53"/>
        <v>11257149.080232993</v>
      </c>
      <c r="F639" s="95">
        <f t="shared" si="54"/>
        <v>126990.46256990933</v>
      </c>
      <c r="G639" s="102">
        <f t="shared" si="55"/>
        <v>1523885.5508389119</v>
      </c>
    </row>
    <row r="640" spans="2:7">
      <c r="B640" s="100">
        <v>205</v>
      </c>
      <c r="C640" s="95">
        <f t="shared" si="51"/>
        <v>108228.5474361877</v>
      </c>
      <c r="D640" s="95">
        <f t="shared" si="52"/>
        <v>18761.915133721632</v>
      </c>
      <c r="E640" s="381">
        <f t="shared" si="53"/>
        <v>11148920.532796806</v>
      </c>
      <c r="F640" s="95">
        <f t="shared" si="54"/>
        <v>126990.46256990933</v>
      </c>
      <c r="G640" s="102">
        <f t="shared" si="55"/>
        <v>1523885.5508389119</v>
      </c>
    </row>
    <row r="641" spans="2:7">
      <c r="B641" s="100">
        <v>206</v>
      </c>
      <c r="C641" s="95">
        <f t="shared" si="51"/>
        <v>108408.92834858134</v>
      </c>
      <c r="D641" s="95">
        <f t="shared" si="52"/>
        <v>18581.534221327987</v>
      </c>
      <c r="E641" s="381">
        <f t="shared" si="53"/>
        <v>11040511.604448223</v>
      </c>
      <c r="F641" s="95">
        <f t="shared" si="54"/>
        <v>126990.46256990932</v>
      </c>
      <c r="G641" s="102">
        <f t="shared" si="55"/>
        <v>1523885.5508389119</v>
      </c>
    </row>
    <row r="642" spans="2:7">
      <c r="B642" s="100">
        <v>207</v>
      </c>
      <c r="C642" s="95">
        <f t="shared" si="51"/>
        <v>108589.60989582897</v>
      </c>
      <c r="D642" s="95">
        <f t="shared" si="52"/>
        <v>18400.85267408035</v>
      </c>
      <c r="E642" s="381">
        <f t="shared" si="53"/>
        <v>10931921.994552394</v>
      </c>
      <c r="F642" s="95">
        <f t="shared" si="54"/>
        <v>126990.46256990932</v>
      </c>
      <c r="G642" s="102">
        <f t="shared" si="55"/>
        <v>1523885.5508389119</v>
      </c>
    </row>
    <row r="643" spans="2:7">
      <c r="B643" s="100">
        <v>208</v>
      </c>
      <c r="C643" s="95">
        <f t="shared" si="51"/>
        <v>108770.5925789887</v>
      </c>
      <c r="D643" s="95">
        <f t="shared" si="52"/>
        <v>18219.869990920633</v>
      </c>
      <c r="E643" s="381">
        <f t="shared" si="53"/>
        <v>10823151.401973406</v>
      </c>
      <c r="F643" s="95">
        <f t="shared" si="54"/>
        <v>126990.46256990933</v>
      </c>
      <c r="G643" s="102">
        <f t="shared" si="55"/>
        <v>1523885.5508389119</v>
      </c>
    </row>
    <row r="644" spans="2:7">
      <c r="B644" s="100">
        <v>209</v>
      </c>
      <c r="C644" s="95">
        <f t="shared" si="51"/>
        <v>108951.87689995368</v>
      </c>
      <c r="D644" s="95">
        <f t="shared" si="52"/>
        <v>18038.585669955657</v>
      </c>
      <c r="E644" s="381">
        <f t="shared" si="53"/>
        <v>10714199.525073452</v>
      </c>
      <c r="F644" s="95">
        <f t="shared" si="54"/>
        <v>126990.46256990934</v>
      </c>
      <c r="G644" s="102">
        <f t="shared" si="55"/>
        <v>1523885.5508389121</v>
      </c>
    </row>
    <row r="645" spans="2:7">
      <c r="B645" s="100">
        <v>210</v>
      </c>
      <c r="C645" s="95">
        <f t="shared" si="51"/>
        <v>109133.4633614536</v>
      </c>
      <c r="D645" s="95">
        <f t="shared" si="52"/>
        <v>17856.999208455731</v>
      </c>
      <c r="E645" s="381">
        <f t="shared" si="53"/>
        <v>10605066.061711999</v>
      </c>
      <c r="F645" s="95">
        <f t="shared" si="54"/>
        <v>126990.46256990933</v>
      </c>
      <c r="G645" s="102">
        <f t="shared" si="55"/>
        <v>1523885.5508389119</v>
      </c>
    </row>
    <row r="646" spans="2:7">
      <c r="B646" s="100">
        <v>211</v>
      </c>
      <c r="C646" s="95">
        <f t="shared" si="51"/>
        <v>109315.35246705603</v>
      </c>
      <c r="D646" s="95">
        <f t="shared" si="52"/>
        <v>17675.110102853305</v>
      </c>
      <c r="E646" s="381">
        <f t="shared" si="53"/>
        <v>10495750.709244942</v>
      </c>
      <c r="F646" s="95">
        <f t="shared" si="54"/>
        <v>126990.46256990933</v>
      </c>
      <c r="G646" s="102">
        <f t="shared" si="55"/>
        <v>1523885.5508389119</v>
      </c>
    </row>
    <row r="647" spans="2:7">
      <c r="B647" s="100">
        <v>212</v>
      </c>
      <c r="C647" s="95">
        <f t="shared" si="51"/>
        <v>109497.5447211678</v>
      </c>
      <c r="D647" s="95">
        <f t="shared" si="52"/>
        <v>17492.917848741548</v>
      </c>
      <c r="E647" s="381">
        <f t="shared" si="53"/>
        <v>10386253.164523775</v>
      </c>
      <c r="F647" s="95">
        <f t="shared" si="54"/>
        <v>126990.46256990934</v>
      </c>
      <c r="G647" s="102">
        <f t="shared" si="55"/>
        <v>1523885.5508389121</v>
      </c>
    </row>
    <row r="648" spans="2:7">
      <c r="B648" s="100">
        <v>213</v>
      </c>
      <c r="C648" s="95">
        <f t="shared" si="51"/>
        <v>109680.04062903639</v>
      </c>
      <c r="D648" s="95">
        <f t="shared" si="52"/>
        <v>17310.42194087293</v>
      </c>
      <c r="E648" s="381">
        <f t="shared" si="53"/>
        <v>10276573.123894738</v>
      </c>
      <c r="F648" s="95">
        <f t="shared" si="54"/>
        <v>126990.46256990932</v>
      </c>
      <c r="G648" s="102">
        <f t="shared" si="55"/>
        <v>1523885.5508389119</v>
      </c>
    </row>
    <row r="649" spans="2:7">
      <c r="B649" s="100">
        <v>214</v>
      </c>
      <c r="C649" s="95">
        <f t="shared" si="51"/>
        <v>109862.84069675146</v>
      </c>
      <c r="D649" s="95">
        <f t="shared" si="52"/>
        <v>17127.621873157874</v>
      </c>
      <c r="E649" s="381">
        <f t="shared" si="53"/>
        <v>10166710.283197986</v>
      </c>
      <c r="F649" s="95">
        <f t="shared" si="54"/>
        <v>126990.46256990933</v>
      </c>
      <c r="G649" s="102">
        <f t="shared" si="55"/>
        <v>1523885.5508389119</v>
      </c>
    </row>
    <row r="650" spans="2:7">
      <c r="B650" s="100">
        <v>215</v>
      </c>
      <c r="C650" s="95">
        <f t="shared" si="51"/>
        <v>110045.94543124603</v>
      </c>
      <c r="D650" s="95">
        <f t="shared" si="52"/>
        <v>16944.517138663286</v>
      </c>
      <c r="E650" s="381">
        <f t="shared" si="53"/>
        <v>10056664.33776674</v>
      </c>
      <c r="F650" s="95">
        <f t="shared" si="54"/>
        <v>126990.46256990932</v>
      </c>
      <c r="G650" s="102">
        <f t="shared" si="55"/>
        <v>1523885.5508389119</v>
      </c>
    </row>
    <row r="651" spans="2:7">
      <c r="B651" s="100">
        <v>216</v>
      </c>
      <c r="C651" s="95">
        <f t="shared" si="51"/>
        <v>110229.35534029812</v>
      </c>
      <c r="D651" s="95">
        <f t="shared" si="52"/>
        <v>16761.107229611214</v>
      </c>
      <c r="E651" s="381">
        <f t="shared" si="53"/>
        <v>9946434.9824264422</v>
      </c>
      <c r="F651" s="95">
        <f t="shared" si="54"/>
        <v>126990.46256990933</v>
      </c>
      <c r="G651" s="102">
        <f t="shared" si="55"/>
        <v>1523885.5508389119</v>
      </c>
    </row>
    <row r="652" spans="2:7">
      <c r="B652" s="100">
        <v>217</v>
      </c>
      <c r="C652" s="95">
        <f t="shared" si="51"/>
        <v>110413.07093253195</v>
      </c>
      <c r="D652" s="95">
        <f t="shared" si="52"/>
        <v>16577.391637377383</v>
      </c>
      <c r="E652" s="381">
        <f t="shared" si="53"/>
        <v>9836021.9114939105</v>
      </c>
      <c r="F652" s="95">
        <f t="shared" si="54"/>
        <v>126990.46256990933</v>
      </c>
      <c r="G652" s="102">
        <f t="shared" si="55"/>
        <v>1523885.5508389119</v>
      </c>
    </row>
    <row r="653" spans="2:7">
      <c r="B653" s="100">
        <v>218</v>
      </c>
      <c r="C653" s="95">
        <f t="shared" si="51"/>
        <v>110597.09271741951</v>
      </c>
      <c r="D653" s="95">
        <f t="shared" si="52"/>
        <v>16393.369852489832</v>
      </c>
      <c r="E653" s="381">
        <f t="shared" si="53"/>
        <v>9725424.8187764902</v>
      </c>
      <c r="F653" s="95">
        <f t="shared" si="54"/>
        <v>126990.46256990934</v>
      </c>
      <c r="G653" s="102">
        <f t="shared" si="55"/>
        <v>1523885.5508389121</v>
      </c>
    </row>
    <row r="654" spans="2:7">
      <c r="B654" s="100">
        <v>219</v>
      </c>
      <c r="C654" s="95">
        <f t="shared" si="51"/>
        <v>110781.42120528188</v>
      </c>
      <c r="D654" s="95">
        <f t="shared" si="52"/>
        <v>16209.041364627459</v>
      </c>
      <c r="E654" s="381">
        <f t="shared" si="53"/>
        <v>9614643.397571208</v>
      </c>
      <c r="F654" s="95">
        <f t="shared" si="54"/>
        <v>126990.46256990933</v>
      </c>
      <c r="G654" s="102">
        <f t="shared" si="55"/>
        <v>1523885.5508389119</v>
      </c>
    </row>
    <row r="655" spans="2:7">
      <c r="B655" s="100">
        <v>220</v>
      </c>
      <c r="C655" s="95">
        <f t="shared" si="51"/>
        <v>110966.05690729068</v>
      </c>
      <c r="D655" s="95">
        <f t="shared" si="52"/>
        <v>16024.405662618656</v>
      </c>
      <c r="E655" s="381">
        <f t="shared" si="53"/>
        <v>9503677.3406639174</v>
      </c>
      <c r="F655" s="95">
        <f t="shared" si="54"/>
        <v>126990.46256990933</v>
      </c>
      <c r="G655" s="102">
        <f t="shared" si="55"/>
        <v>1523885.5508389119</v>
      </c>
    </row>
    <row r="656" spans="2:7">
      <c r="B656" s="100">
        <v>221</v>
      </c>
      <c r="C656" s="95">
        <f t="shared" si="51"/>
        <v>111151.00033546949</v>
      </c>
      <c r="D656" s="95">
        <f t="shared" si="52"/>
        <v>15839.462234439838</v>
      </c>
      <c r="E656" s="381">
        <f t="shared" si="53"/>
        <v>9392526.3403284475</v>
      </c>
      <c r="F656" s="95">
        <f t="shared" si="54"/>
        <v>126990.46256990933</v>
      </c>
      <c r="G656" s="102">
        <f t="shared" si="55"/>
        <v>1523885.5508389119</v>
      </c>
    </row>
    <row r="657" spans="2:7">
      <c r="B657" s="100">
        <v>222</v>
      </c>
      <c r="C657" s="95">
        <f t="shared" si="51"/>
        <v>111336.25200269527</v>
      </c>
      <c r="D657" s="95">
        <f t="shared" si="52"/>
        <v>15654.210567214055</v>
      </c>
      <c r="E657" s="381">
        <f t="shared" si="53"/>
        <v>9281190.0883257519</v>
      </c>
      <c r="F657" s="95">
        <f t="shared" si="54"/>
        <v>126990.46256990933</v>
      </c>
      <c r="G657" s="102">
        <f t="shared" si="55"/>
        <v>1523885.5508389119</v>
      </c>
    </row>
    <row r="658" spans="2:7">
      <c r="B658" s="100">
        <v>223</v>
      </c>
      <c r="C658" s="95">
        <f t="shared" si="51"/>
        <v>111521.81242269976</v>
      </c>
      <c r="D658" s="95">
        <f t="shared" si="52"/>
        <v>15468.650147209566</v>
      </c>
      <c r="E658" s="381">
        <f t="shared" si="53"/>
        <v>9169668.2759030517</v>
      </c>
      <c r="F658" s="95">
        <f t="shared" si="54"/>
        <v>126990.46256990933</v>
      </c>
      <c r="G658" s="102">
        <f t="shared" si="55"/>
        <v>1523885.5508389119</v>
      </c>
    </row>
    <row r="659" spans="2:7">
      <c r="B659" s="100">
        <v>224</v>
      </c>
      <c r="C659" s="95">
        <f t="shared" si="51"/>
        <v>111707.68211007092</v>
      </c>
      <c r="D659" s="95">
        <f t="shared" si="52"/>
        <v>15282.780459838399</v>
      </c>
      <c r="E659" s="381">
        <f t="shared" si="53"/>
        <v>9057960.5937929805</v>
      </c>
      <c r="F659" s="95">
        <f t="shared" si="54"/>
        <v>126990.46256990932</v>
      </c>
      <c r="G659" s="102">
        <f t="shared" si="55"/>
        <v>1523885.5508389119</v>
      </c>
    </row>
    <row r="660" spans="2:7">
      <c r="B660" s="100">
        <v>225</v>
      </c>
      <c r="C660" s="95">
        <f t="shared" si="51"/>
        <v>111893.86158025436</v>
      </c>
      <c r="D660" s="95">
        <f t="shared" si="52"/>
        <v>15096.600989654949</v>
      </c>
      <c r="E660" s="381">
        <f t="shared" si="53"/>
        <v>8946066.732212726</v>
      </c>
      <c r="F660" s="95">
        <f t="shared" si="54"/>
        <v>126990.46256990932</v>
      </c>
      <c r="G660" s="102">
        <f t="shared" si="55"/>
        <v>1523885.5508389119</v>
      </c>
    </row>
    <row r="661" spans="2:7">
      <c r="B661" s="100">
        <v>226</v>
      </c>
      <c r="C661" s="95">
        <f t="shared" si="51"/>
        <v>112080.3513495548</v>
      </c>
      <c r="D661" s="95">
        <f t="shared" si="52"/>
        <v>14910.111220354525</v>
      </c>
      <c r="E661" s="381">
        <f t="shared" si="53"/>
        <v>8833986.3808631711</v>
      </c>
      <c r="F661" s="95">
        <f t="shared" si="54"/>
        <v>126990.46256990932</v>
      </c>
      <c r="G661" s="102">
        <f t="shared" si="55"/>
        <v>1523885.5508389119</v>
      </c>
    </row>
    <row r="662" spans="2:7">
      <c r="B662" s="100">
        <v>227</v>
      </c>
      <c r="C662" s="95">
        <f t="shared" si="51"/>
        <v>112267.15193513739</v>
      </c>
      <c r="D662" s="95">
        <f t="shared" si="52"/>
        <v>14723.310634771935</v>
      </c>
      <c r="E662" s="381">
        <f t="shared" si="53"/>
        <v>8721719.2289280333</v>
      </c>
      <c r="F662" s="95">
        <f t="shared" si="54"/>
        <v>126990.46256990932</v>
      </c>
      <c r="G662" s="102">
        <f t="shared" si="55"/>
        <v>1523885.5508389119</v>
      </c>
    </row>
    <row r="663" spans="2:7">
      <c r="B663" s="100">
        <v>228</v>
      </c>
      <c r="C663" s="95">
        <f t="shared" si="51"/>
        <v>112454.2638550293</v>
      </c>
      <c r="D663" s="95">
        <f t="shared" si="52"/>
        <v>14536.198714880038</v>
      </c>
      <c r="E663" s="381">
        <f t="shared" si="53"/>
        <v>8609264.9650730044</v>
      </c>
      <c r="F663" s="95">
        <f t="shared" si="54"/>
        <v>126990.46256990934</v>
      </c>
      <c r="G663" s="102">
        <f t="shared" si="55"/>
        <v>1523885.5508389121</v>
      </c>
    </row>
    <row r="664" spans="2:7">
      <c r="B664" s="100">
        <v>229</v>
      </c>
      <c r="C664" s="95">
        <f t="shared" si="51"/>
        <v>112641.68762812101</v>
      </c>
      <c r="D664" s="95">
        <f t="shared" si="52"/>
        <v>14348.774941788322</v>
      </c>
      <c r="E664" s="381">
        <f t="shared" si="53"/>
        <v>8496623.2774448842</v>
      </c>
      <c r="F664" s="95">
        <f t="shared" si="54"/>
        <v>126990.46256990933</v>
      </c>
      <c r="G664" s="102">
        <f t="shared" si="55"/>
        <v>1523885.5508389119</v>
      </c>
    </row>
    <row r="665" spans="2:7">
      <c r="B665" s="100">
        <v>230</v>
      </c>
      <c r="C665" s="95">
        <f t="shared" si="51"/>
        <v>112829.42377416788</v>
      </c>
      <c r="D665" s="95">
        <f t="shared" si="52"/>
        <v>14161.038795741453</v>
      </c>
      <c r="E665" s="381">
        <f t="shared" si="53"/>
        <v>8383793.8536707163</v>
      </c>
      <c r="F665" s="95">
        <f t="shared" si="54"/>
        <v>126990.46256990933</v>
      </c>
      <c r="G665" s="102">
        <f t="shared" si="55"/>
        <v>1523885.5508389119</v>
      </c>
    </row>
    <row r="666" spans="2:7">
      <c r="B666" s="100">
        <v>231</v>
      </c>
      <c r="C666" s="95">
        <f t="shared" si="51"/>
        <v>113017.47281379149</v>
      </c>
      <c r="D666" s="95">
        <f t="shared" si="52"/>
        <v>13972.98975611784</v>
      </c>
      <c r="E666" s="381">
        <f t="shared" si="53"/>
        <v>8270776.3808569247</v>
      </c>
      <c r="F666" s="95">
        <f t="shared" si="54"/>
        <v>126990.46256990933</v>
      </c>
      <c r="G666" s="102">
        <f t="shared" si="55"/>
        <v>1523885.5508389119</v>
      </c>
    </row>
    <row r="667" spans="2:7">
      <c r="B667" s="100">
        <v>232</v>
      </c>
      <c r="C667" s="95">
        <f t="shared" si="51"/>
        <v>113205.83526848114</v>
      </c>
      <c r="D667" s="95">
        <f t="shared" si="52"/>
        <v>13784.627301428189</v>
      </c>
      <c r="E667" s="381">
        <f t="shared" si="53"/>
        <v>8157570.545588444</v>
      </c>
      <c r="F667" s="95">
        <f t="shared" si="54"/>
        <v>126990.46256990933</v>
      </c>
      <c r="G667" s="102">
        <f t="shared" si="55"/>
        <v>1523885.5508389119</v>
      </c>
    </row>
    <row r="668" spans="2:7">
      <c r="B668" s="100">
        <v>233</v>
      </c>
      <c r="C668" s="95">
        <f t="shared" si="51"/>
        <v>113394.51166059526</v>
      </c>
      <c r="D668" s="95">
        <f t="shared" si="52"/>
        <v>13595.950909314053</v>
      </c>
      <c r="E668" s="381">
        <f t="shared" si="53"/>
        <v>8044176.0339278486</v>
      </c>
      <c r="F668" s="95">
        <f t="shared" si="54"/>
        <v>126990.46256990932</v>
      </c>
      <c r="G668" s="102">
        <f t="shared" si="55"/>
        <v>1523885.5508389119</v>
      </c>
    </row>
    <row r="669" spans="2:7">
      <c r="B669" s="100">
        <v>234</v>
      </c>
      <c r="C669" s="95">
        <f t="shared" si="51"/>
        <v>113583.50251336295</v>
      </c>
      <c r="D669" s="95">
        <f t="shared" si="52"/>
        <v>13406.960056546393</v>
      </c>
      <c r="E669" s="381">
        <f t="shared" si="53"/>
        <v>7930592.5314144855</v>
      </c>
      <c r="F669" s="95">
        <f t="shared" si="54"/>
        <v>126990.46256990934</v>
      </c>
      <c r="G669" s="102">
        <f t="shared" si="55"/>
        <v>1523885.5508389121</v>
      </c>
    </row>
    <row r="670" spans="2:7">
      <c r="B670" s="100">
        <v>235</v>
      </c>
      <c r="C670" s="95">
        <f t="shared" si="51"/>
        <v>113772.8083508852</v>
      </c>
      <c r="D670" s="95">
        <f t="shared" si="52"/>
        <v>13217.654219024123</v>
      </c>
      <c r="E670" s="381">
        <f t="shared" si="53"/>
        <v>7816819.7230636002</v>
      </c>
      <c r="F670" s="95">
        <f t="shared" si="54"/>
        <v>126990.46256990932</v>
      </c>
      <c r="G670" s="102">
        <f t="shared" si="55"/>
        <v>1523885.5508389119</v>
      </c>
    </row>
    <row r="671" spans="2:7">
      <c r="B671" s="100">
        <v>236</v>
      </c>
      <c r="C671" s="95">
        <f t="shared" si="51"/>
        <v>113962.42969813668</v>
      </c>
      <c r="D671" s="95">
        <f t="shared" si="52"/>
        <v>13028.032871772648</v>
      </c>
      <c r="E671" s="381">
        <f t="shared" si="53"/>
        <v>7702857.2933654636</v>
      </c>
      <c r="F671" s="95">
        <f t="shared" si="54"/>
        <v>126990.46256990933</v>
      </c>
      <c r="G671" s="102">
        <f t="shared" si="55"/>
        <v>1523885.5508389119</v>
      </c>
    </row>
    <row r="672" spans="2:7">
      <c r="B672" s="100">
        <v>237</v>
      </c>
      <c r="C672" s="95">
        <f t="shared" si="51"/>
        <v>114152.36708096691</v>
      </c>
      <c r="D672" s="95">
        <f t="shared" si="52"/>
        <v>12838.095488942419</v>
      </c>
      <c r="E672" s="381">
        <f t="shared" si="53"/>
        <v>7588704.9262844967</v>
      </c>
      <c r="F672" s="95">
        <f t="shared" si="54"/>
        <v>126990.46256990933</v>
      </c>
      <c r="G672" s="102">
        <f t="shared" si="55"/>
        <v>1523885.5508389119</v>
      </c>
    </row>
    <row r="673" spans="2:7">
      <c r="B673" s="100">
        <v>238</v>
      </c>
      <c r="C673" s="95">
        <f t="shared" si="51"/>
        <v>114342.62102610184</v>
      </c>
      <c r="D673" s="95">
        <f t="shared" si="52"/>
        <v>12647.841543807473</v>
      </c>
      <c r="E673" s="381">
        <f t="shared" si="53"/>
        <v>7474362.3052583952</v>
      </c>
      <c r="F673" s="95">
        <f t="shared" si="54"/>
        <v>126990.46256990932</v>
      </c>
      <c r="G673" s="102">
        <f t="shared" si="55"/>
        <v>1523885.5508389119</v>
      </c>
    </row>
    <row r="674" spans="2:7">
      <c r="B674" s="100">
        <v>239</v>
      </c>
      <c r="C674" s="95">
        <f t="shared" si="51"/>
        <v>114533.19206114537</v>
      </c>
      <c r="D674" s="95">
        <f t="shared" si="52"/>
        <v>12457.27050876397</v>
      </c>
      <c r="E674" s="381">
        <f t="shared" si="53"/>
        <v>7359829.1131972494</v>
      </c>
      <c r="F674" s="95">
        <f t="shared" si="54"/>
        <v>126990.46256990934</v>
      </c>
      <c r="G674" s="102">
        <f t="shared" si="55"/>
        <v>1523885.5508389121</v>
      </c>
    </row>
    <row r="675" spans="2:7">
      <c r="B675" s="100">
        <v>240</v>
      </c>
      <c r="C675" s="95">
        <f t="shared" si="51"/>
        <v>114724.0807145806</v>
      </c>
      <c r="D675" s="95">
        <f t="shared" si="52"/>
        <v>12266.381855328729</v>
      </c>
      <c r="E675" s="381">
        <f t="shared" si="53"/>
        <v>7245105.0324826688</v>
      </c>
      <c r="F675" s="95">
        <f t="shared" si="54"/>
        <v>126990.46256990933</v>
      </c>
      <c r="G675" s="102">
        <f t="shared" si="55"/>
        <v>1523885.5508389119</v>
      </c>
    </row>
    <row r="676" spans="2:7">
      <c r="B676" s="100">
        <v>241</v>
      </c>
      <c r="C676" s="95">
        <f t="shared" si="51"/>
        <v>114915.28751577158</v>
      </c>
      <c r="D676" s="95">
        <f t="shared" si="52"/>
        <v>12075.175054137762</v>
      </c>
      <c r="E676" s="381">
        <f t="shared" si="53"/>
        <v>7130189.7449668972</v>
      </c>
      <c r="F676" s="95">
        <f t="shared" si="54"/>
        <v>126990.46256990934</v>
      </c>
      <c r="G676" s="102">
        <f t="shared" si="55"/>
        <v>1523885.5508389121</v>
      </c>
    </row>
    <row r="677" spans="2:7">
      <c r="B677" s="100">
        <v>242</v>
      </c>
      <c r="C677" s="95">
        <f t="shared" si="51"/>
        <v>115106.81299496452</v>
      </c>
      <c r="D677" s="95">
        <f t="shared" si="52"/>
        <v>11883.64957494481</v>
      </c>
      <c r="E677" s="381">
        <f t="shared" si="53"/>
        <v>7015082.9319719328</v>
      </c>
      <c r="F677" s="95">
        <f t="shared" si="54"/>
        <v>126990.46256990933</v>
      </c>
      <c r="G677" s="102">
        <f t="shared" si="55"/>
        <v>1523885.5508389119</v>
      </c>
    </row>
    <row r="678" spans="2:7">
      <c r="B678" s="100">
        <v>243</v>
      </c>
      <c r="C678" s="95">
        <f t="shared" si="51"/>
        <v>115298.65768328945</v>
      </c>
      <c r="D678" s="95">
        <f t="shared" si="52"/>
        <v>11691.804886619868</v>
      </c>
      <c r="E678" s="381">
        <f t="shared" si="53"/>
        <v>6899784.2742886432</v>
      </c>
      <c r="F678" s="95">
        <f t="shared" si="54"/>
        <v>126990.46256990932</v>
      </c>
      <c r="G678" s="102">
        <f t="shared" si="55"/>
        <v>1523885.5508389119</v>
      </c>
    </row>
    <row r="679" spans="2:7">
      <c r="B679" s="100">
        <v>244</v>
      </c>
      <c r="C679" s="95">
        <f t="shared" si="51"/>
        <v>115490.82211276161</v>
      </c>
      <c r="D679" s="95">
        <f t="shared" si="52"/>
        <v>11499.640457147721</v>
      </c>
      <c r="E679" s="381">
        <f t="shared" si="53"/>
        <v>6784293.4521758817</v>
      </c>
      <c r="F679" s="95">
        <f t="shared" si="54"/>
        <v>126990.46256990933</v>
      </c>
      <c r="G679" s="102">
        <f t="shared" si="55"/>
        <v>1523885.5508389119</v>
      </c>
    </row>
    <row r="680" spans="2:7">
      <c r="B680" s="100">
        <v>245</v>
      </c>
      <c r="C680" s="95">
        <f t="shared" si="51"/>
        <v>115683.30681628287</v>
      </c>
      <c r="D680" s="95">
        <f t="shared" si="52"/>
        <v>11307.155753626448</v>
      </c>
      <c r="E680" s="381">
        <f t="shared" si="53"/>
        <v>6668610.145359599</v>
      </c>
      <c r="F680" s="95">
        <f t="shared" si="54"/>
        <v>126990.46256990932</v>
      </c>
      <c r="G680" s="102">
        <f t="shared" si="55"/>
        <v>1523885.5508389119</v>
      </c>
    </row>
    <row r="681" spans="2:7">
      <c r="B681" s="100">
        <v>246</v>
      </c>
      <c r="C681" s="95">
        <f t="shared" si="51"/>
        <v>115876.11232764334</v>
      </c>
      <c r="D681" s="95">
        <f t="shared" si="52"/>
        <v>11114.350242265977</v>
      </c>
      <c r="E681" s="381">
        <f t="shared" si="53"/>
        <v>6552734.0330319554</v>
      </c>
      <c r="F681" s="95">
        <f t="shared" si="54"/>
        <v>126990.46256990932</v>
      </c>
      <c r="G681" s="102">
        <f t="shared" si="55"/>
        <v>1523885.5508389119</v>
      </c>
    </row>
    <row r="682" spans="2:7">
      <c r="B682" s="100">
        <v>247</v>
      </c>
      <c r="C682" s="95">
        <f t="shared" si="51"/>
        <v>116069.23918152276</v>
      </c>
      <c r="D682" s="95">
        <f t="shared" si="52"/>
        <v>10921.223388386572</v>
      </c>
      <c r="E682" s="381">
        <f t="shared" si="53"/>
        <v>6436664.7938504322</v>
      </c>
      <c r="F682" s="95">
        <f t="shared" si="54"/>
        <v>126990.46256990933</v>
      </c>
      <c r="G682" s="102">
        <f t="shared" si="55"/>
        <v>1523885.5508389119</v>
      </c>
    </row>
    <row r="683" spans="2:7">
      <c r="B683" s="100">
        <v>248</v>
      </c>
      <c r="C683" s="95">
        <f t="shared" si="51"/>
        <v>116262.68791349196</v>
      </c>
      <c r="D683" s="95">
        <f t="shared" si="52"/>
        <v>10727.774656417367</v>
      </c>
      <c r="E683" s="381">
        <f t="shared" si="53"/>
        <v>6320402.1059369398</v>
      </c>
      <c r="F683" s="95">
        <f t="shared" si="54"/>
        <v>126990.46256990933</v>
      </c>
      <c r="G683" s="102">
        <f t="shared" si="55"/>
        <v>1523885.5508389119</v>
      </c>
    </row>
    <row r="684" spans="2:7">
      <c r="B684" s="100">
        <v>249</v>
      </c>
      <c r="C684" s="95">
        <f t="shared" si="51"/>
        <v>116456.45906001444</v>
      </c>
      <c r="D684" s="95">
        <f t="shared" si="52"/>
        <v>10534.003509894881</v>
      </c>
      <c r="E684" s="381">
        <f t="shared" si="53"/>
        <v>6203945.6468769256</v>
      </c>
      <c r="F684" s="95">
        <f t="shared" si="54"/>
        <v>126990.46256990933</v>
      </c>
      <c r="G684" s="102">
        <f t="shared" si="55"/>
        <v>1523885.5508389119</v>
      </c>
    </row>
    <row r="685" spans="2:7">
      <c r="B685" s="100">
        <v>250</v>
      </c>
      <c r="C685" s="95">
        <f t="shared" si="51"/>
        <v>116650.5531584478</v>
      </c>
      <c r="D685" s="95">
        <f t="shared" si="52"/>
        <v>10339.909411461524</v>
      </c>
      <c r="E685" s="381">
        <f t="shared" si="53"/>
        <v>6087295.0937184775</v>
      </c>
      <c r="F685" s="95">
        <f t="shared" si="54"/>
        <v>126990.46256990933</v>
      </c>
      <c r="G685" s="102">
        <f t="shared" si="55"/>
        <v>1523885.5508389119</v>
      </c>
    </row>
    <row r="686" spans="2:7">
      <c r="B686" s="100">
        <v>251</v>
      </c>
      <c r="C686" s="95">
        <f t="shared" si="51"/>
        <v>116844.97074704521</v>
      </c>
      <c r="D686" s="95">
        <f t="shared" si="52"/>
        <v>10145.491822864109</v>
      </c>
      <c r="E686" s="381">
        <f t="shared" si="53"/>
        <v>5970450.1229714323</v>
      </c>
      <c r="F686" s="95">
        <f t="shared" si="54"/>
        <v>126990.46256990932</v>
      </c>
      <c r="G686" s="102">
        <f t="shared" si="55"/>
        <v>1523885.5508389119</v>
      </c>
    </row>
    <row r="687" spans="2:7">
      <c r="B687" s="100">
        <v>252</v>
      </c>
      <c r="C687" s="95">
        <f t="shared" si="51"/>
        <v>117039.71236495697</v>
      </c>
      <c r="D687" s="95">
        <f t="shared" si="52"/>
        <v>9950.7502049523682</v>
      </c>
      <c r="E687" s="381">
        <f t="shared" si="53"/>
        <v>5853410.4106064755</v>
      </c>
      <c r="F687" s="95">
        <f t="shared" si="54"/>
        <v>126990.46256990934</v>
      </c>
      <c r="G687" s="102">
        <f t="shared" si="55"/>
        <v>1523885.5508389121</v>
      </c>
    </row>
    <row r="688" spans="2:7">
      <c r="B688" s="100">
        <v>253</v>
      </c>
      <c r="C688" s="95">
        <f t="shared" si="51"/>
        <v>117234.7785522319</v>
      </c>
      <c r="D688" s="95">
        <f t="shared" si="52"/>
        <v>9755.6840176774404</v>
      </c>
      <c r="E688" s="381">
        <f t="shared" si="53"/>
        <v>5736175.6320542432</v>
      </c>
      <c r="F688" s="95">
        <f t="shared" si="54"/>
        <v>126990.46256990934</v>
      </c>
      <c r="G688" s="102">
        <f t="shared" si="55"/>
        <v>1523885.5508389121</v>
      </c>
    </row>
    <row r="689" spans="2:7">
      <c r="B689" s="100">
        <v>254</v>
      </c>
      <c r="C689" s="95">
        <f t="shared" si="51"/>
        <v>117430.16984981895</v>
      </c>
      <c r="D689" s="95">
        <f t="shared" si="52"/>
        <v>9560.2927200903869</v>
      </c>
      <c r="E689" s="381">
        <f t="shared" si="53"/>
        <v>5618745.4622044247</v>
      </c>
      <c r="F689" s="95">
        <f t="shared" si="54"/>
        <v>126990.46256990934</v>
      </c>
      <c r="G689" s="102">
        <f t="shared" si="55"/>
        <v>1523885.5508389121</v>
      </c>
    </row>
    <row r="690" spans="2:7">
      <c r="B690" s="100">
        <v>255</v>
      </c>
      <c r="C690" s="95">
        <f t="shared" si="51"/>
        <v>117625.88679956865</v>
      </c>
      <c r="D690" s="95">
        <f t="shared" si="52"/>
        <v>9364.5757703406889</v>
      </c>
      <c r="E690" s="381">
        <f t="shared" si="53"/>
        <v>5501119.5754048564</v>
      </c>
      <c r="F690" s="95">
        <f t="shared" si="54"/>
        <v>126990.46256990933</v>
      </c>
      <c r="G690" s="102">
        <f t="shared" si="55"/>
        <v>1523885.5508389119</v>
      </c>
    </row>
    <row r="691" spans="2:7">
      <c r="B691" s="100">
        <v>256</v>
      </c>
      <c r="C691" s="95">
        <f t="shared" si="51"/>
        <v>117821.92994423459</v>
      </c>
      <c r="D691" s="95">
        <f t="shared" si="52"/>
        <v>9168.5326256747412</v>
      </c>
      <c r="E691" s="381">
        <f t="shared" si="53"/>
        <v>5383297.6454606215</v>
      </c>
      <c r="F691" s="95">
        <f t="shared" si="54"/>
        <v>126990.46256990933</v>
      </c>
      <c r="G691" s="102">
        <f t="shared" si="55"/>
        <v>1523885.5508389119</v>
      </c>
    </row>
    <row r="692" spans="2:7">
      <c r="B692" s="100">
        <v>257</v>
      </c>
      <c r="C692" s="95">
        <f t="shared" si="51"/>
        <v>118018.29982747498</v>
      </c>
      <c r="D692" s="95">
        <f t="shared" si="52"/>
        <v>8972.1627424343478</v>
      </c>
      <c r="E692" s="381">
        <f t="shared" si="53"/>
        <v>5265279.3456331464</v>
      </c>
      <c r="F692" s="95">
        <f t="shared" si="54"/>
        <v>126990.46256990933</v>
      </c>
      <c r="G692" s="102">
        <f t="shared" si="55"/>
        <v>1523885.5508389119</v>
      </c>
    </row>
    <row r="693" spans="2:7">
      <c r="B693" s="100">
        <v>258</v>
      </c>
      <c r="C693" s="95">
        <f t="shared" si="51"/>
        <v>118214.9969938541</v>
      </c>
      <c r="D693" s="95">
        <f t="shared" si="52"/>
        <v>8775.465576055225</v>
      </c>
      <c r="E693" s="381">
        <f t="shared" si="53"/>
        <v>5147064.3486392926</v>
      </c>
      <c r="F693" s="95">
        <f t="shared" si="54"/>
        <v>126990.46256990933</v>
      </c>
      <c r="G693" s="102">
        <f t="shared" si="55"/>
        <v>1523885.5508389119</v>
      </c>
    </row>
    <row r="694" spans="2:7">
      <c r="B694" s="100">
        <v>259</v>
      </c>
      <c r="C694" s="95">
        <f t="shared" ref="C694:C757" si="56">PPMT(C$432/12,B694,D$432*12,B$432*-1,0,0)</f>
        <v>118412.02198884386</v>
      </c>
      <c r="D694" s="95">
        <f t="shared" ref="D694:D757" si="57">IPMT(C$432/12,B694,D$432*12,B$432*-1,0)</f>
        <v>8578.440581065468</v>
      </c>
      <c r="E694" s="381">
        <f t="shared" ref="E694:E757" si="58">E693-C694</f>
        <v>5028652.3266504491</v>
      </c>
      <c r="F694" s="95">
        <f t="shared" ref="F694:F757" si="59">SUM(C694:D694)</f>
        <v>126990.46256990933</v>
      </c>
      <c r="G694" s="102">
        <f t="shared" ref="G694:G757" si="60">F694*12</f>
        <v>1523885.5508389119</v>
      </c>
    </row>
    <row r="695" spans="2:7">
      <c r="B695" s="100">
        <v>260</v>
      </c>
      <c r="C695" s="95">
        <f t="shared" si="56"/>
        <v>118609.37535882526</v>
      </c>
      <c r="D695" s="95">
        <f t="shared" si="57"/>
        <v>8381.087211084061</v>
      </c>
      <c r="E695" s="381">
        <f t="shared" si="58"/>
        <v>4910042.9512916235</v>
      </c>
      <c r="F695" s="95">
        <f t="shared" si="59"/>
        <v>126990.46256990932</v>
      </c>
      <c r="G695" s="102">
        <f t="shared" si="60"/>
        <v>1523885.5508389119</v>
      </c>
    </row>
    <row r="696" spans="2:7">
      <c r="B696" s="100">
        <v>261</v>
      </c>
      <c r="C696" s="95">
        <f t="shared" si="56"/>
        <v>118807.05765108998</v>
      </c>
      <c r="D696" s="95">
        <f t="shared" si="57"/>
        <v>8183.404918819353</v>
      </c>
      <c r="E696" s="381">
        <f t="shared" si="58"/>
        <v>4791235.8936405331</v>
      </c>
      <c r="F696" s="95">
        <f t="shared" si="59"/>
        <v>126990.46256990934</v>
      </c>
      <c r="G696" s="102">
        <f t="shared" si="60"/>
        <v>1523885.5508389121</v>
      </c>
    </row>
    <row r="697" spans="2:7">
      <c r="B697" s="100">
        <v>262</v>
      </c>
      <c r="C697" s="95">
        <f t="shared" si="56"/>
        <v>119005.06941384179</v>
      </c>
      <c r="D697" s="95">
        <f t="shared" si="57"/>
        <v>7985.3931560675355</v>
      </c>
      <c r="E697" s="381">
        <f t="shared" si="58"/>
        <v>4672230.8242266914</v>
      </c>
      <c r="F697" s="95">
        <f t="shared" si="59"/>
        <v>126990.46256990933</v>
      </c>
      <c r="G697" s="102">
        <f t="shared" si="60"/>
        <v>1523885.5508389119</v>
      </c>
    </row>
    <row r="698" spans="2:7">
      <c r="B698" s="100">
        <v>263</v>
      </c>
      <c r="C698" s="95">
        <f t="shared" si="56"/>
        <v>119203.4111961982</v>
      </c>
      <c r="D698" s="95">
        <f t="shared" si="57"/>
        <v>7787.0513737111323</v>
      </c>
      <c r="E698" s="381">
        <f t="shared" si="58"/>
        <v>4553027.4130304931</v>
      </c>
      <c r="F698" s="95">
        <f t="shared" si="59"/>
        <v>126990.46256990933</v>
      </c>
      <c r="G698" s="102">
        <f t="shared" si="60"/>
        <v>1523885.5508389119</v>
      </c>
    </row>
    <row r="699" spans="2:7">
      <c r="B699" s="100">
        <v>264</v>
      </c>
      <c r="C699" s="95">
        <f t="shared" si="56"/>
        <v>119402.08354819186</v>
      </c>
      <c r="D699" s="95">
        <f t="shared" si="57"/>
        <v>7588.3790217174701</v>
      </c>
      <c r="E699" s="381">
        <f t="shared" si="58"/>
        <v>4433625.3294823011</v>
      </c>
      <c r="F699" s="95">
        <f t="shared" si="59"/>
        <v>126990.46256990933</v>
      </c>
      <c r="G699" s="102">
        <f t="shared" si="60"/>
        <v>1523885.5508389119</v>
      </c>
    </row>
    <row r="700" spans="2:7">
      <c r="B700" s="100">
        <v>265</v>
      </c>
      <c r="C700" s="95">
        <f t="shared" si="56"/>
        <v>119601.08702077217</v>
      </c>
      <c r="D700" s="95">
        <f t="shared" si="57"/>
        <v>7389.3755491371485</v>
      </c>
      <c r="E700" s="381">
        <f t="shared" si="58"/>
        <v>4314024.2424615286</v>
      </c>
      <c r="F700" s="95">
        <f t="shared" si="59"/>
        <v>126990.46256990932</v>
      </c>
      <c r="G700" s="102">
        <f t="shared" si="60"/>
        <v>1523885.5508389119</v>
      </c>
    </row>
    <row r="701" spans="2:7">
      <c r="B701" s="100">
        <v>266</v>
      </c>
      <c r="C701" s="95">
        <f t="shared" si="56"/>
        <v>119800.4221658068</v>
      </c>
      <c r="D701" s="95">
        <f t="shared" si="57"/>
        <v>7190.0404041025295</v>
      </c>
      <c r="E701" s="381">
        <f t="shared" si="58"/>
        <v>4194223.8202957218</v>
      </c>
      <c r="F701" s="95">
        <f t="shared" si="59"/>
        <v>126990.46256990933</v>
      </c>
      <c r="G701" s="102">
        <f t="shared" si="60"/>
        <v>1523885.5508389119</v>
      </c>
    </row>
    <row r="702" spans="2:7">
      <c r="B702" s="100">
        <v>267</v>
      </c>
      <c r="C702" s="95">
        <f t="shared" si="56"/>
        <v>120000.08953608315</v>
      </c>
      <c r="D702" s="95">
        <f t="shared" si="57"/>
        <v>6990.3730338261839</v>
      </c>
      <c r="E702" s="381">
        <f t="shared" si="58"/>
        <v>4074223.7307596388</v>
      </c>
      <c r="F702" s="95">
        <f t="shared" si="59"/>
        <v>126990.46256990933</v>
      </c>
      <c r="G702" s="102">
        <f t="shared" si="60"/>
        <v>1523885.5508389119</v>
      </c>
    </row>
    <row r="703" spans="2:7">
      <c r="B703" s="100">
        <v>268</v>
      </c>
      <c r="C703" s="95">
        <f t="shared" si="56"/>
        <v>120200.08968530994</v>
      </c>
      <c r="D703" s="95">
        <f t="shared" si="57"/>
        <v>6790.3728845993801</v>
      </c>
      <c r="E703" s="381">
        <f t="shared" si="58"/>
        <v>3954023.6410743287</v>
      </c>
      <c r="F703" s="95">
        <f t="shared" si="59"/>
        <v>126990.46256990932</v>
      </c>
      <c r="G703" s="102">
        <f t="shared" si="60"/>
        <v>1523885.5508389119</v>
      </c>
    </row>
    <row r="704" spans="2:7">
      <c r="B704" s="100">
        <v>269</v>
      </c>
      <c r="C704" s="95">
        <f t="shared" si="56"/>
        <v>120400.4231681188</v>
      </c>
      <c r="D704" s="95">
        <f t="shared" si="57"/>
        <v>6590.0394017905292</v>
      </c>
      <c r="E704" s="381">
        <f t="shared" si="58"/>
        <v>3833623.2179062101</v>
      </c>
      <c r="F704" s="95">
        <f t="shared" si="59"/>
        <v>126990.46256990933</v>
      </c>
      <c r="G704" s="102">
        <f t="shared" si="60"/>
        <v>1523885.5508389119</v>
      </c>
    </row>
    <row r="705" spans="2:7">
      <c r="B705" s="100">
        <v>270</v>
      </c>
      <c r="C705" s="95">
        <f t="shared" si="56"/>
        <v>120601.09054006565</v>
      </c>
      <c r="D705" s="95">
        <f t="shared" si="57"/>
        <v>6389.3720298436638</v>
      </c>
      <c r="E705" s="381">
        <f t="shared" si="58"/>
        <v>3713022.1273661447</v>
      </c>
      <c r="F705" s="95">
        <f t="shared" si="59"/>
        <v>126990.46256990932</v>
      </c>
      <c r="G705" s="102">
        <f t="shared" si="60"/>
        <v>1523885.5508389119</v>
      </c>
    </row>
    <row r="706" spans="2:7">
      <c r="B706" s="100">
        <v>271</v>
      </c>
      <c r="C706" s="95">
        <f t="shared" si="56"/>
        <v>120802.09235763243</v>
      </c>
      <c r="D706" s="95">
        <f t="shared" si="57"/>
        <v>6188.3702122768891</v>
      </c>
      <c r="E706" s="381">
        <f t="shared" si="58"/>
        <v>3592220.0350085124</v>
      </c>
      <c r="F706" s="95">
        <f t="shared" si="59"/>
        <v>126990.46256990932</v>
      </c>
      <c r="G706" s="102">
        <f t="shared" si="60"/>
        <v>1523885.5508389119</v>
      </c>
    </row>
    <row r="707" spans="2:7">
      <c r="B707" s="100">
        <v>272</v>
      </c>
      <c r="C707" s="95">
        <f t="shared" si="56"/>
        <v>121003.42917822849</v>
      </c>
      <c r="D707" s="95">
        <f t="shared" si="57"/>
        <v>5987.0333916808331</v>
      </c>
      <c r="E707" s="381">
        <f t="shared" si="58"/>
        <v>3471216.6058302838</v>
      </c>
      <c r="F707" s="95">
        <f t="shared" si="59"/>
        <v>126990.46256990932</v>
      </c>
      <c r="G707" s="102">
        <f t="shared" si="60"/>
        <v>1523885.5508389119</v>
      </c>
    </row>
    <row r="708" spans="2:7">
      <c r="B708" s="100">
        <v>273</v>
      </c>
      <c r="C708" s="95">
        <f t="shared" si="56"/>
        <v>121205.10156019221</v>
      </c>
      <c r="D708" s="95">
        <f t="shared" si="57"/>
        <v>5785.3610097171204</v>
      </c>
      <c r="E708" s="381">
        <f t="shared" si="58"/>
        <v>3350011.5042700917</v>
      </c>
      <c r="F708" s="95">
        <f t="shared" si="59"/>
        <v>126990.46256990933</v>
      </c>
      <c r="G708" s="102">
        <f t="shared" si="60"/>
        <v>1523885.5508389119</v>
      </c>
    </row>
    <row r="709" spans="2:7">
      <c r="B709" s="100">
        <v>274</v>
      </c>
      <c r="C709" s="95">
        <f t="shared" si="56"/>
        <v>121407.11006279253</v>
      </c>
      <c r="D709" s="95">
        <f t="shared" si="57"/>
        <v>5583.3525071168006</v>
      </c>
      <c r="E709" s="381">
        <f t="shared" si="58"/>
        <v>3228604.3942072992</v>
      </c>
      <c r="F709" s="95">
        <f t="shared" si="59"/>
        <v>126990.46256990933</v>
      </c>
      <c r="G709" s="102">
        <f t="shared" si="60"/>
        <v>1523885.5508389119</v>
      </c>
    </row>
    <row r="710" spans="2:7">
      <c r="B710" s="100">
        <v>275</v>
      </c>
      <c r="C710" s="95">
        <f t="shared" si="56"/>
        <v>121609.45524623051</v>
      </c>
      <c r="D710" s="95">
        <f t="shared" si="57"/>
        <v>5381.007323678813</v>
      </c>
      <c r="E710" s="381">
        <f t="shared" si="58"/>
        <v>3106994.9389610686</v>
      </c>
      <c r="F710" s="95">
        <f t="shared" si="59"/>
        <v>126990.46256990933</v>
      </c>
      <c r="G710" s="102">
        <f t="shared" si="60"/>
        <v>1523885.5508389119</v>
      </c>
    </row>
    <row r="711" spans="2:7">
      <c r="B711" s="100">
        <v>276</v>
      </c>
      <c r="C711" s="95">
        <f t="shared" si="56"/>
        <v>121812.1376716409</v>
      </c>
      <c r="D711" s="95">
        <f t="shared" si="57"/>
        <v>5178.3248982684281</v>
      </c>
      <c r="E711" s="381">
        <f t="shared" si="58"/>
        <v>2985182.8012894276</v>
      </c>
      <c r="F711" s="95">
        <f t="shared" si="59"/>
        <v>126990.46256990933</v>
      </c>
      <c r="G711" s="102">
        <f t="shared" si="60"/>
        <v>1523885.5508389119</v>
      </c>
    </row>
    <row r="712" spans="2:7">
      <c r="B712" s="100">
        <v>277</v>
      </c>
      <c r="C712" s="95">
        <f t="shared" si="56"/>
        <v>122015.15790109363</v>
      </c>
      <c r="D712" s="95">
        <f t="shared" si="57"/>
        <v>4975.3046688156928</v>
      </c>
      <c r="E712" s="381">
        <f t="shared" si="58"/>
        <v>2863167.6433883337</v>
      </c>
      <c r="F712" s="95">
        <f t="shared" si="59"/>
        <v>126990.46256990932</v>
      </c>
      <c r="G712" s="102">
        <f t="shared" si="60"/>
        <v>1523885.5508389119</v>
      </c>
    </row>
    <row r="713" spans="2:7">
      <c r="B713" s="100">
        <v>278</v>
      </c>
      <c r="C713" s="95">
        <f t="shared" si="56"/>
        <v>122218.51649759547</v>
      </c>
      <c r="D713" s="95">
        <f t="shared" si="57"/>
        <v>4771.9460723138709</v>
      </c>
      <c r="E713" s="381">
        <f t="shared" si="58"/>
        <v>2740949.1268907385</v>
      </c>
      <c r="F713" s="95">
        <f t="shared" si="59"/>
        <v>126990.46256990934</v>
      </c>
      <c r="G713" s="102">
        <f t="shared" si="60"/>
        <v>1523885.5508389121</v>
      </c>
    </row>
    <row r="714" spans="2:7">
      <c r="B714" s="100">
        <v>279</v>
      </c>
      <c r="C714" s="95">
        <f t="shared" si="56"/>
        <v>122422.21402509144</v>
      </c>
      <c r="D714" s="95">
        <f t="shared" si="57"/>
        <v>4568.2485448178768</v>
      </c>
      <c r="E714" s="381">
        <f t="shared" si="58"/>
        <v>2618526.9128656471</v>
      </c>
      <c r="F714" s="95">
        <f t="shared" si="59"/>
        <v>126990.46256990932</v>
      </c>
      <c r="G714" s="102">
        <f t="shared" si="60"/>
        <v>1523885.5508389119</v>
      </c>
    </row>
    <row r="715" spans="2:7">
      <c r="B715" s="100">
        <v>280</v>
      </c>
      <c r="C715" s="95">
        <f t="shared" si="56"/>
        <v>122626.2510484666</v>
      </c>
      <c r="D715" s="95">
        <f t="shared" si="57"/>
        <v>4364.2115214427249</v>
      </c>
      <c r="E715" s="381">
        <f t="shared" si="58"/>
        <v>2495900.6618171805</v>
      </c>
      <c r="F715" s="95">
        <f t="shared" si="59"/>
        <v>126990.46256990932</v>
      </c>
      <c r="G715" s="102">
        <f t="shared" si="60"/>
        <v>1523885.5508389119</v>
      </c>
    </row>
    <row r="716" spans="2:7">
      <c r="B716" s="100">
        <v>281</v>
      </c>
      <c r="C716" s="95">
        <f t="shared" si="56"/>
        <v>122830.62813354739</v>
      </c>
      <c r="D716" s="95">
        <f t="shared" si="57"/>
        <v>4159.8344363619472</v>
      </c>
      <c r="E716" s="381">
        <f t="shared" si="58"/>
        <v>2373070.033683633</v>
      </c>
      <c r="F716" s="95">
        <f t="shared" si="59"/>
        <v>126990.46256990934</v>
      </c>
      <c r="G716" s="102">
        <f t="shared" si="60"/>
        <v>1523885.5508389121</v>
      </c>
    </row>
    <row r="717" spans="2:7">
      <c r="B717" s="100">
        <v>282</v>
      </c>
      <c r="C717" s="95">
        <f t="shared" si="56"/>
        <v>123035.34584710328</v>
      </c>
      <c r="D717" s="95">
        <f t="shared" si="57"/>
        <v>3955.1167228060349</v>
      </c>
      <c r="E717" s="381">
        <f t="shared" si="58"/>
        <v>2250034.6878365297</v>
      </c>
      <c r="F717" s="95">
        <f t="shared" si="59"/>
        <v>126990.46256990932</v>
      </c>
      <c r="G717" s="102">
        <f t="shared" si="60"/>
        <v>1523885.5508389119</v>
      </c>
    </row>
    <row r="718" spans="2:7">
      <c r="B718" s="100">
        <v>283</v>
      </c>
      <c r="C718" s="95">
        <f t="shared" si="56"/>
        <v>123240.40475684847</v>
      </c>
      <c r="D718" s="95">
        <f t="shared" si="57"/>
        <v>3750.0578130608628</v>
      </c>
      <c r="E718" s="381">
        <f t="shared" si="58"/>
        <v>2126794.283079681</v>
      </c>
      <c r="F718" s="95">
        <f t="shared" si="59"/>
        <v>126990.46256990933</v>
      </c>
      <c r="G718" s="102">
        <f t="shared" si="60"/>
        <v>1523885.5508389119</v>
      </c>
    </row>
    <row r="719" spans="2:7">
      <c r="B719" s="100">
        <v>284</v>
      </c>
      <c r="C719" s="95">
        <f t="shared" si="56"/>
        <v>123445.80543144321</v>
      </c>
      <c r="D719" s="95">
        <f t="shared" si="57"/>
        <v>3544.6571384661156</v>
      </c>
      <c r="E719" s="381">
        <f t="shared" si="58"/>
        <v>2003348.4776482377</v>
      </c>
      <c r="F719" s="95">
        <f t="shared" si="59"/>
        <v>126990.46256990933</v>
      </c>
      <c r="G719" s="102">
        <f t="shared" si="60"/>
        <v>1523885.5508389119</v>
      </c>
    </row>
    <row r="720" spans="2:7">
      <c r="B720" s="100">
        <v>285</v>
      </c>
      <c r="C720" s="95">
        <f t="shared" si="56"/>
        <v>123651.54844049561</v>
      </c>
      <c r="D720" s="95">
        <f t="shared" si="57"/>
        <v>3338.9141294137103</v>
      </c>
      <c r="E720" s="381">
        <f t="shared" si="58"/>
        <v>1879696.9292077422</v>
      </c>
      <c r="F720" s="95">
        <f t="shared" si="59"/>
        <v>126990.46256990932</v>
      </c>
      <c r="G720" s="102">
        <f t="shared" si="60"/>
        <v>1523885.5508389119</v>
      </c>
    </row>
    <row r="721" spans="2:7">
      <c r="B721" s="100">
        <v>286</v>
      </c>
      <c r="C721" s="95">
        <f t="shared" si="56"/>
        <v>123857.63435456311</v>
      </c>
      <c r="D721" s="95">
        <f t="shared" si="57"/>
        <v>3132.8282153462178</v>
      </c>
      <c r="E721" s="381">
        <f t="shared" si="58"/>
        <v>1755839.294853179</v>
      </c>
      <c r="F721" s="95">
        <f t="shared" si="59"/>
        <v>126990.46256990933</v>
      </c>
      <c r="G721" s="102">
        <f t="shared" si="60"/>
        <v>1523885.5508389119</v>
      </c>
    </row>
    <row r="722" spans="2:7">
      <c r="B722" s="100">
        <v>287</v>
      </c>
      <c r="C722" s="95">
        <f t="shared" si="56"/>
        <v>124064.06374515405</v>
      </c>
      <c r="D722" s="95">
        <f t="shared" si="57"/>
        <v>2926.3988247552793</v>
      </c>
      <c r="E722" s="381">
        <f t="shared" si="58"/>
        <v>1631775.2311080249</v>
      </c>
      <c r="F722" s="95">
        <f t="shared" si="59"/>
        <v>126990.46256990933</v>
      </c>
      <c r="G722" s="102">
        <f t="shared" si="60"/>
        <v>1523885.5508389119</v>
      </c>
    </row>
    <row r="723" spans="2:7">
      <c r="B723" s="100">
        <v>288</v>
      </c>
      <c r="C723" s="95">
        <f t="shared" si="56"/>
        <v>124270.83718472932</v>
      </c>
      <c r="D723" s="95">
        <f t="shared" si="57"/>
        <v>2719.6253851800229</v>
      </c>
      <c r="E723" s="381">
        <f t="shared" si="58"/>
        <v>1507504.3939232957</v>
      </c>
      <c r="F723" s="95">
        <f t="shared" si="59"/>
        <v>126990.46256990934</v>
      </c>
      <c r="G723" s="102">
        <f t="shared" si="60"/>
        <v>1523885.5508389121</v>
      </c>
    </row>
    <row r="724" spans="2:7">
      <c r="B724" s="100">
        <v>289</v>
      </c>
      <c r="C724" s="95">
        <f t="shared" si="56"/>
        <v>124477.95524670386</v>
      </c>
      <c r="D724" s="95">
        <f t="shared" si="57"/>
        <v>2512.5073232054733</v>
      </c>
      <c r="E724" s="381">
        <f t="shared" si="58"/>
        <v>1383026.4386765917</v>
      </c>
      <c r="F724" s="95">
        <f t="shared" si="59"/>
        <v>126990.46256990933</v>
      </c>
      <c r="G724" s="102">
        <f t="shared" si="60"/>
        <v>1523885.5508389119</v>
      </c>
    </row>
    <row r="725" spans="2:7">
      <c r="B725" s="100">
        <v>290</v>
      </c>
      <c r="C725" s="95">
        <f t="shared" si="56"/>
        <v>124685.41850544835</v>
      </c>
      <c r="D725" s="95">
        <f t="shared" si="57"/>
        <v>2305.0440644609666</v>
      </c>
      <c r="E725" s="381">
        <f t="shared" si="58"/>
        <v>1258341.0201711433</v>
      </c>
      <c r="F725" s="95">
        <f t="shared" si="59"/>
        <v>126990.46256990932</v>
      </c>
      <c r="G725" s="102">
        <f t="shared" si="60"/>
        <v>1523885.5508389119</v>
      </c>
    </row>
    <row r="726" spans="2:7">
      <c r="B726" s="100">
        <v>291</v>
      </c>
      <c r="C726" s="95">
        <f t="shared" si="56"/>
        <v>124893.22753629077</v>
      </c>
      <c r="D726" s="95">
        <f t="shared" si="57"/>
        <v>2097.2350336185532</v>
      </c>
      <c r="E726" s="381">
        <f t="shared" si="58"/>
        <v>1133447.7926348527</v>
      </c>
      <c r="F726" s="95">
        <f t="shared" si="59"/>
        <v>126990.46256990932</v>
      </c>
      <c r="G726" s="102">
        <f t="shared" si="60"/>
        <v>1523885.5508389119</v>
      </c>
    </row>
    <row r="727" spans="2:7">
      <c r="B727" s="100">
        <v>292</v>
      </c>
      <c r="C727" s="95">
        <f t="shared" si="56"/>
        <v>125101.38291551793</v>
      </c>
      <c r="D727" s="95">
        <f t="shared" si="57"/>
        <v>1889.0796543914014</v>
      </c>
      <c r="E727" s="381">
        <f t="shared" si="58"/>
        <v>1008346.4097193348</v>
      </c>
      <c r="F727" s="95">
        <f t="shared" si="59"/>
        <v>126990.46256990933</v>
      </c>
      <c r="G727" s="102">
        <f t="shared" si="60"/>
        <v>1523885.5508389119</v>
      </c>
    </row>
    <row r="728" spans="2:7">
      <c r="B728" s="100">
        <v>293</v>
      </c>
      <c r="C728" s="95">
        <f t="shared" si="56"/>
        <v>125309.88522037712</v>
      </c>
      <c r="D728" s="95">
        <f t="shared" si="57"/>
        <v>1680.5773495322053</v>
      </c>
      <c r="E728" s="381">
        <f t="shared" si="58"/>
        <v>883036.52449895767</v>
      </c>
      <c r="F728" s="95">
        <f t="shared" si="59"/>
        <v>126990.46256990933</v>
      </c>
      <c r="G728" s="102">
        <f t="shared" si="60"/>
        <v>1523885.5508389119</v>
      </c>
    </row>
    <row r="729" spans="2:7">
      <c r="B729" s="100">
        <v>294</v>
      </c>
      <c r="C729" s="95">
        <f t="shared" si="56"/>
        <v>125518.73502907774</v>
      </c>
      <c r="D729" s="95">
        <f t="shared" si="57"/>
        <v>1471.7275408315766</v>
      </c>
      <c r="E729" s="381">
        <f t="shared" si="58"/>
        <v>757517.78946987994</v>
      </c>
      <c r="F729" s="95">
        <f t="shared" si="59"/>
        <v>126990.46256990932</v>
      </c>
      <c r="G729" s="102">
        <f t="shared" si="60"/>
        <v>1523885.5508389119</v>
      </c>
    </row>
    <row r="730" spans="2:7">
      <c r="B730" s="100">
        <v>295</v>
      </c>
      <c r="C730" s="95">
        <f t="shared" si="56"/>
        <v>125727.93292079288</v>
      </c>
      <c r="D730" s="95">
        <f t="shared" si="57"/>
        <v>1262.5296491164472</v>
      </c>
      <c r="E730" s="381">
        <f t="shared" si="58"/>
        <v>631789.8565490871</v>
      </c>
      <c r="F730" s="95">
        <f t="shared" si="59"/>
        <v>126990.46256990933</v>
      </c>
      <c r="G730" s="102">
        <f t="shared" si="60"/>
        <v>1523885.5508389119</v>
      </c>
    </row>
    <row r="731" spans="2:7">
      <c r="B731" s="100">
        <v>296</v>
      </c>
      <c r="C731" s="95">
        <f t="shared" si="56"/>
        <v>125937.47947566088</v>
      </c>
      <c r="D731" s="95">
        <f t="shared" si="57"/>
        <v>1052.9830942484589</v>
      </c>
      <c r="E731" s="381">
        <f t="shared" si="58"/>
        <v>505852.37707342621</v>
      </c>
      <c r="F731" s="95">
        <f t="shared" si="59"/>
        <v>126990.46256990933</v>
      </c>
      <c r="G731" s="102">
        <f t="shared" si="60"/>
        <v>1523885.5508389119</v>
      </c>
    </row>
    <row r="732" spans="2:7">
      <c r="B732" s="100">
        <v>297</v>
      </c>
      <c r="C732" s="95">
        <f t="shared" si="56"/>
        <v>126147.37527478696</v>
      </c>
      <c r="D732" s="95">
        <f t="shared" si="57"/>
        <v>843.08729512235743</v>
      </c>
      <c r="E732" s="381">
        <f t="shared" si="58"/>
        <v>379705.00179863925</v>
      </c>
      <c r="F732" s="95">
        <f t="shared" si="59"/>
        <v>126990.46256990932</v>
      </c>
      <c r="G732" s="102">
        <f t="shared" si="60"/>
        <v>1523885.5508389119</v>
      </c>
    </row>
    <row r="733" spans="2:7">
      <c r="B733" s="100">
        <v>298</v>
      </c>
      <c r="C733" s="95">
        <f t="shared" si="56"/>
        <v>126357.62090024495</v>
      </c>
      <c r="D733" s="95">
        <f t="shared" si="57"/>
        <v>632.8416696643792</v>
      </c>
      <c r="E733" s="381">
        <f t="shared" si="58"/>
        <v>253347.3808983943</v>
      </c>
      <c r="F733" s="95">
        <f t="shared" si="59"/>
        <v>126990.46256990933</v>
      </c>
      <c r="G733" s="102">
        <f t="shared" si="60"/>
        <v>1523885.5508389119</v>
      </c>
    </row>
    <row r="734" spans="2:7">
      <c r="B734" s="100">
        <v>299</v>
      </c>
      <c r="C734" s="95">
        <f t="shared" si="56"/>
        <v>126568.21693507869</v>
      </c>
      <c r="D734" s="95">
        <f t="shared" si="57"/>
        <v>422.24563483063753</v>
      </c>
      <c r="E734" s="381">
        <f t="shared" si="58"/>
        <v>126779.16396331562</v>
      </c>
      <c r="F734" s="95">
        <f t="shared" si="59"/>
        <v>126990.46256990933</v>
      </c>
      <c r="G734" s="102">
        <f t="shared" si="60"/>
        <v>1523885.5508389119</v>
      </c>
    </row>
    <row r="735" spans="2:7">
      <c r="B735" s="100">
        <v>300</v>
      </c>
      <c r="C735" s="95">
        <f t="shared" si="56"/>
        <v>126779.16396330383</v>
      </c>
      <c r="D735" s="95">
        <f t="shared" si="57"/>
        <v>211.29860660550639</v>
      </c>
      <c r="E735" s="381">
        <f t="shared" si="58"/>
        <v>1.178705133497715E-8</v>
      </c>
      <c r="F735" s="95">
        <f t="shared" si="59"/>
        <v>126990.46256990933</v>
      </c>
      <c r="G735" s="102">
        <f t="shared" si="60"/>
        <v>1523885.5508389119</v>
      </c>
    </row>
    <row r="736" spans="2:7">
      <c r="B736" s="100">
        <v>301</v>
      </c>
      <c r="C736" s="95" t="e">
        <f t="shared" si="56"/>
        <v>#NUM!</v>
      </c>
      <c r="D736" s="95" t="e">
        <f t="shared" si="57"/>
        <v>#NUM!</v>
      </c>
      <c r="E736" s="381" t="e">
        <f t="shared" si="58"/>
        <v>#NUM!</v>
      </c>
      <c r="F736" s="95" t="e">
        <f t="shared" si="59"/>
        <v>#NUM!</v>
      </c>
      <c r="G736" s="102" t="e">
        <f t="shared" si="60"/>
        <v>#NUM!</v>
      </c>
    </row>
    <row r="737" spans="2:7">
      <c r="B737" s="100">
        <v>302</v>
      </c>
      <c r="C737" s="95" t="e">
        <f t="shared" si="56"/>
        <v>#NUM!</v>
      </c>
      <c r="D737" s="95" t="e">
        <f t="shared" si="57"/>
        <v>#NUM!</v>
      </c>
      <c r="E737" s="381" t="e">
        <f t="shared" si="58"/>
        <v>#NUM!</v>
      </c>
      <c r="F737" s="95" t="e">
        <f t="shared" si="59"/>
        <v>#NUM!</v>
      </c>
      <c r="G737" s="102" t="e">
        <f t="shared" si="60"/>
        <v>#NUM!</v>
      </c>
    </row>
    <row r="738" spans="2:7">
      <c r="B738" s="100">
        <v>303</v>
      </c>
      <c r="C738" s="95" t="e">
        <f t="shared" si="56"/>
        <v>#NUM!</v>
      </c>
      <c r="D738" s="95" t="e">
        <f t="shared" si="57"/>
        <v>#NUM!</v>
      </c>
      <c r="E738" s="381" t="e">
        <f t="shared" si="58"/>
        <v>#NUM!</v>
      </c>
      <c r="F738" s="95" t="e">
        <f t="shared" si="59"/>
        <v>#NUM!</v>
      </c>
      <c r="G738" s="102" t="e">
        <f t="shared" si="60"/>
        <v>#NUM!</v>
      </c>
    </row>
    <row r="739" spans="2:7">
      <c r="B739" s="100">
        <v>304</v>
      </c>
      <c r="C739" s="95" t="e">
        <f t="shared" si="56"/>
        <v>#NUM!</v>
      </c>
      <c r="D739" s="95" t="e">
        <f t="shared" si="57"/>
        <v>#NUM!</v>
      </c>
      <c r="E739" s="381" t="e">
        <f t="shared" si="58"/>
        <v>#NUM!</v>
      </c>
      <c r="F739" s="95" t="e">
        <f t="shared" si="59"/>
        <v>#NUM!</v>
      </c>
      <c r="G739" s="102" t="e">
        <f t="shared" si="60"/>
        <v>#NUM!</v>
      </c>
    </row>
    <row r="740" spans="2:7">
      <c r="B740" s="100">
        <v>305</v>
      </c>
      <c r="C740" s="95" t="e">
        <f t="shared" si="56"/>
        <v>#NUM!</v>
      </c>
      <c r="D740" s="95" t="e">
        <f t="shared" si="57"/>
        <v>#NUM!</v>
      </c>
      <c r="E740" s="381" t="e">
        <f t="shared" si="58"/>
        <v>#NUM!</v>
      </c>
      <c r="F740" s="95" t="e">
        <f t="shared" si="59"/>
        <v>#NUM!</v>
      </c>
      <c r="G740" s="102" t="e">
        <f t="shared" si="60"/>
        <v>#NUM!</v>
      </c>
    </row>
    <row r="741" spans="2:7">
      <c r="B741" s="100">
        <v>306</v>
      </c>
      <c r="C741" s="95" t="e">
        <f t="shared" si="56"/>
        <v>#NUM!</v>
      </c>
      <c r="D741" s="95" t="e">
        <f t="shared" si="57"/>
        <v>#NUM!</v>
      </c>
      <c r="E741" s="381" t="e">
        <f t="shared" si="58"/>
        <v>#NUM!</v>
      </c>
      <c r="F741" s="95" t="e">
        <f t="shared" si="59"/>
        <v>#NUM!</v>
      </c>
      <c r="G741" s="102" t="e">
        <f t="shared" si="60"/>
        <v>#NUM!</v>
      </c>
    </row>
    <row r="742" spans="2:7">
      <c r="B742" s="100">
        <v>307</v>
      </c>
      <c r="C742" s="95" t="e">
        <f t="shared" si="56"/>
        <v>#NUM!</v>
      </c>
      <c r="D742" s="95" t="e">
        <f t="shared" si="57"/>
        <v>#NUM!</v>
      </c>
      <c r="E742" s="381" t="e">
        <f t="shared" si="58"/>
        <v>#NUM!</v>
      </c>
      <c r="F742" s="95" t="e">
        <f t="shared" si="59"/>
        <v>#NUM!</v>
      </c>
      <c r="G742" s="102" t="e">
        <f t="shared" si="60"/>
        <v>#NUM!</v>
      </c>
    </row>
    <row r="743" spans="2:7">
      <c r="B743" s="100">
        <v>308</v>
      </c>
      <c r="C743" s="95" t="e">
        <f t="shared" si="56"/>
        <v>#NUM!</v>
      </c>
      <c r="D743" s="95" t="e">
        <f t="shared" si="57"/>
        <v>#NUM!</v>
      </c>
      <c r="E743" s="381" t="e">
        <f t="shared" si="58"/>
        <v>#NUM!</v>
      </c>
      <c r="F743" s="95" t="e">
        <f t="shared" si="59"/>
        <v>#NUM!</v>
      </c>
      <c r="G743" s="102" t="e">
        <f t="shared" si="60"/>
        <v>#NUM!</v>
      </c>
    </row>
    <row r="744" spans="2:7">
      <c r="B744" s="100">
        <v>309</v>
      </c>
      <c r="C744" s="95" t="e">
        <f t="shared" si="56"/>
        <v>#NUM!</v>
      </c>
      <c r="D744" s="95" t="e">
        <f t="shared" si="57"/>
        <v>#NUM!</v>
      </c>
      <c r="E744" s="381" t="e">
        <f t="shared" si="58"/>
        <v>#NUM!</v>
      </c>
      <c r="F744" s="95" t="e">
        <f t="shared" si="59"/>
        <v>#NUM!</v>
      </c>
      <c r="G744" s="102" t="e">
        <f t="shared" si="60"/>
        <v>#NUM!</v>
      </c>
    </row>
    <row r="745" spans="2:7">
      <c r="B745" s="100">
        <v>310</v>
      </c>
      <c r="C745" s="95" t="e">
        <f t="shared" si="56"/>
        <v>#NUM!</v>
      </c>
      <c r="D745" s="95" t="e">
        <f t="shared" si="57"/>
        <v>#NUM!</v>
      </c>
      <c r="E745" s="381" t="e">
        <f t="shared" si="58"/>
        <v>#NUM!</v>
      </c>
      <c r="F745" s="95" t="e">
        <f t="shared" si="59"/>
        <v>#NUM!</v>
      </c>
      <c r="G745" s="102" t="e">
        <f t="shared" si="60"/>
        <v>#NUM!</v>
      </c>
    </row>
    <row r="746" spans="2:7">
      <c r="B746" s="100">
        <v>311</v>
      </c>
      <c r="C746" s="95" t="e">
        <f t="shared" si="56"/>
        <v>#NUM!</v>
      </c>
      <c r="D746" s="95" t="e">
        <f t="shared" si="57"/>
        <v>#NUM!</v>
      </c>
      <c r="E746" s="381" t="e">
        <f t="shared" si="58"/>
        <v>#NUM!</v>
      </c>
      <c r="F746" s="95" t="e">
        <f t="shared" si="59"/>
        <v>#NUM!</v>
      </c>
      <c r="G746" s="102" t="e">
        <f t="shared" si="60"/>
        <v>#NUM!</v>
      </c>
    </row>
    <row r="747" spans="2:7">
      <c r="B747" s="100">
        <v>312</v>
      </c>
      <c r="C747" s="95" t="e">
        <f t="shared" si="56"/>
        <v>#NUM!</v>
      </c>
      <c r="D747" s="95" t="e">
        <f t="shared" si="57"/>
        <v>#NUM!</v>
      </c>
      <c r="E747" s="381" t="e">
        <f t="shared" si="58"/>
        <v>#NUM!</v>
      </c>
      <c r="F747" s="95" t="e">
        <f t="shared" si="59"/>
        <v>#NUM!</v>
      </c>
      <c r="G747" s="102" t="e">
        <f t="shared" si="60"/>
        <v>#NUM!</v>
      </c>
    </row>
    <row r="748" spans="2:7">
      <c r="B748" s="100">
        <v>313</v>
      </c>
      <c r="C748" s="95" t="e">
        <f t="shared" si="56"/>
        <v>#NUM!</v>
      </c>
      <c r="D748" s="95" t="e">
        <f t="shared" si="57"/>
        <v>#NUM!</v>
      </c>
      <c r="E748" s="381" t="e">
        <f t="shared" si="58"/>
        <v>#NUM!</v>
      </c>
      <c r="F748" s="95" t="e">
        <f t="shared" si="59"/>
        <v>#NUM!</v>
      </c>
      <c r="G748" s="102" t="e">
        <f t="shared" si="60"/>
        <v>#NUM!</v>
      </c>
    </row>
    <row r="749" spans="2:7">
      <c r="B749" s="100">
        <v>314</v>
      </c>
      <c r="C749" s="95" t="e">
        <f t="shared" si="56"/>
        <v>#NUM!</v>
      </c>
      <c r="D749" s="95" t="e">
        <f t="shared" si="57"/>
        <v>#NUM!</v>
      </c>
      <c r="E749" s="381" t="e">
        <f t="shared" si="58"/>
        <v>#NUM!</v>
      </c>
      <c r="F749" s="95" t="e">
        <f t="shared" si="59"/>
        <v>#NUM!</v>
      </c>
      <c r="G749" s="102" t="e">
        <f t="shared" si="60"/>
        <v>#NUM!</v>
      </c>
    </row>
    <row r="750" spans="2:7">
      <c r="B750" s="100">
        <v>315</v>
      </c>
      <c r="C750" s="95" t="e">
        <f t="shared" si="56"/>
        <v>#NUM!</v>
      </c>
      <c r="D750" s="95" t="e">
        <f t="shared" si="57"/>
        <v>#NUM!</v>
      </c>
      <c r="E750" s="381" t="e">
        <f t="shared" si="58"/>
        <v>#NUM!</v>
      </c>
      <c r="F750" s="95" t="e">
        <f t="shared" si="59"/>
        <v>#NUM!</v>
      </c>
      <c r="G750" s="102" t="e">
        <f t="shared" si="60"/>
        <v>#NUM!</v>
      </c>
    </row>
    <row r="751" spans="2:7">
      <c r="B751" s="100">
        <v>316</v>
      </c>
      <c r="C751" s="95" t="e">
        <f t="shared" si="56"/>
        <v>#NUM!</v>
      </c>
      <c r="D751" s="95" t="e">
        <f t="shared" si="57"/>
        <v>#NUM!</v>
      </c>
      <c r="E751" s="381" t="e">
        <f t="shared" si="58"/>
        <v>#NUM!</v>
      </c>
      <c r="F751" s="95" t="e">
        <f t="shared" si="59"/>
        <v>#NUM!</v>
      </c>
      <c r="G751" s="102" t="e">
        <f t="shared" si="60"/>
        <v>#NUM!</v>
      </c>
    </row>
    <row r="752" spans="2:7">
      <c r="B752" s="100">
        <v>317</v>
      </c>
      <c r="C752" s="95" t="e">
        <f t="shared" si="56"/>
        <v>#NUM!</v>
      </c>
      <c r="D752" s="95" t="e">
        <f t="shared" si="57"/>
        <v>#NUM!</v>
      </c>
      <c r="E752" s="381" t="e">
        <f t="shared" si="58"/>
        <v>#NUM!</v>
      </c>
      <c r="F752" s="95" t="e">
        <f t="shared" si="59"/>
        <v>#NUM!</v>
      </c>
      <c r="G752" s="102" t="e">
        <f t="shared" si="60"/>
        <v>#NUM!</v>
      </c>
    </row>
    <row r="753" spans="2:7">
      <c r="B753" s="100">
        <v>318</v>
      </c>
      <c r="C753" s="95" t="e">
        <f t="shared" si="56"/>
        <v>#NUM!</v>
      </c>
      <c r="D753" s="95" t="e">
        <f t="shared" si="57"/>
        <v>#NUM!</v>
      </c>
      <c r="E753" s="381" t="e">
        <f t="shared" si="58"/>
        <v>#NUM!</v>
      </c>
      <c r="F753" s="95" t="e">
        <f t="shared" si="59"/>
        <v>#NUM!</v>
      </c>
      <c r="G753" s="102" t="e">
        <f t="shared" si="60"/>
        <v>#NUM!</v>
      </c>
    </row>
    <row r="754" spans="2:7">
      <c r="B754" s="100">
        <v>319</v>
      </c>
      <c r="C754" s="95" t="e">
        <f t="shared" si="56"/>
        <v>#NUM!</v>
      </c>
      <c r="D754" s="95" t="e">
        <f t="shared" si="57"/>
        <v>#NUM!</v>
      </c>
      <c r="E754" s="381" t="e">
        <f t="shared" si="58"/>
        <v>#NUM!</v>
      </c>
      <c r="F754" s="95" t="e">
        <f t="shared" si="59"/>
        <v>#NUM!</v>
      </c>
      <c r="G754" s="102" t="e">
        <f t="shared" si="60"/>
        <v>#NUM!</v>
      </c>
    </row>
    <row r="755" spans="2:7">
      <c r="B755" s="100">
        <v>320</v>
      </c>
      <c r="C755" s="95" t="e">
        <f t="shared" si="56"/>
        <v>#NUM!</v>
      </c>
      <c r="D755" s="95" t="e">
        <f t="shared" si="57"/>
        <v>#NUM!</v>
      </c>
      <c r="E755" s="381" t="e">
        <f t="shared" si="58"/>
        <v>#NUM!</v>
      </c>
      <c r="F755" s="95" t="e">
        <f t="shared" si="59"/>
        <v>#NUM!</v>
      </c>
      <c r="G755" s="102" t="e">
        <f t="shared" si="60"/>
        <v>#NUM!</v>
      </c>
    </row>
    <row r="756" spans="2:7">
      <c r="B756" s="100">
        <v>321</v>
      </c>
      <c r="C756" s="95" t="e">
        <f t="shared" si="56"/>
        <v>#NUM!</v>
      </c>
      <c r="D756" s="95" t="e">
        <f t="shared" si="57"/>
        <v>#NUM!</v>
      </c>
      <c r="E756" s="381" t="e">
        <f t="shared" si="58"/>
        <v>#NUM!</v>
      </c>
      <c r="F756" s="95" t="e">
        <f t="shared" si="59"/>
        <v>#NUM!</v>
      </c>
      <c r="G756" s="102" t="e">
        <f t="shared" si="60"/>
        <v>#NUM!</v>
      </c>
    </row>
    <row r="757" spans="2:7">
      <c r="B757" s="100">
        <v>322</v>
      </c>
      <c r="C757" s="95" t="e">
        <f t="shared" si="56"/>
        <v>#NUM!</v>
      </c>
      <c r="D757" s="95" t="e">
        <f t="shared" si="57"/>
        <v>#NUM!</v>
      </c>
      <c r="E757" s="381" t="e">
        <f t="shared" si="58"/>
        <v>#NUM!</v>
      </c>
      <c r="F757" s="95" t="e">
        <f t="shared" si="59"/>
        <v>#NUM!</v>
      </c>
      <c r="G757" s="102" t="e">
        <f t="shared" si="60"/>
        <v>#NUM!</v>
      </c>
    </row>
    <row r="758" spans="2:7">
      <c r="B758" s="100">
        <v>323</v>
      </c>
      <c r="C758" s="95" t="e">
        <f t="shared" ref="C758:C821" si="61">PPMT(C$432/12,B758,D$432*12,B$432*-1,0,0)</f>
        <v>#NUM!</v>
      </c>
      <c r="D758" s="95" t="e">
        <f t="shared" ref="D758:D821" si="62">IPMT(C$432/12,B758,D$432*12,B$432*-1,0)</f>
        <v>#NUM!</v>
      </c>
      <c r="E758" s="381" t="e">
        <f t="shared" ref="E758:E821" si="63">E757-C758</f>
        <v>#NUM!</v>
      </c>
      <c r="F758" s="95" t="e">
        <f t="shared" ref="F758:F821" si="64">SUM(C758:D758)</f>
        <v>#NUM!</v>
      </c>
      <c r="G758" s="102" t="e">
        <f t="shared" ref="G758:G821" si="65">F758*12</f>
        <v>#NUM!</v>
      </c>
    </row>
    <row r="759" spans="2:7">
      <c r="B759" s="100">
        <v>324</v>
      </c>
      <c r="C759" s="95" t="e">
        <f t="shared" si="61"/>
        <v>#NUM!</v>
      </c>
      <c r="D759" s="95" t="e">
        <f t="shared" si="62"/>
        <v>#NUM!</v>
      </c>
      <c r="E759" s="381" t="e">
        <f t="shared" si="63"/>
        <v>#NUM!</v>
      </c>
      <c r="F759" s="95" t="e">
        <f t="shared" si="64"/>
        <v>#NUM!</v>
      </c>
      <c r="G759" s="102" t="e">
        <f t="shared" si="65"/>
        <v>#NUM!</v>
      </c>
    </row>
    <row r="760" spans="2:7">
      <c r="B760" s="100">
        <v>325</v>
      </c>
      <c r="C760" s="95" t="e">
        <f t="shared" si="61"/>
        <v>#NUM!</v>
      </c>
      <c r="D760" s="95" t="e">
        <f t="shared" si="62"/>
        <v>#NUM!</v>
      </c>
      <c r="E760" s="381" t="e">
        <f t="shared" si="63"/>
        <v>#NUM!</v>
      </c>
      <c r="F760" s="95" t="e">
        <f t="shared" si="64"/>
        <v>#NUM!</v>
      </c>
      <c r="G760" s="102" t="e">
        <f t="shared" si="65"/>
        <v>#NUM!</v>
      </c>
    </row>
    <row r="761" spans="2:7">
      <c r="B761" s="100">
        <v>326</v>
      </c>
      <c r="C761" s="95" t="e">
        <f t="shared" si="61"/>
        <v>#NUM!</v>
      </c>
      <c r="D761" s="95" t="e">
        <f t="shared" si="62"/>
        <v>#NUM!</v>
      </c>
      <c r="E761" s="381" t="e">
        <f t="shared" si="63"/>
        <v>#NUM!</v>
      </c>
      <c r="F761" s="95" t="e">
        <f t="shared" si="64"/>
        <v>#NUM!</v>
      </c>
      <c r="G761" s="102" t="e">
        <f t="shared" si="65"/>
        <v>#NUM!</v>
      </c>
    </row>
    <row r="762" spans="2:7">
      <c r="B762" s="100">
        <v>327</v>
      </c>
      <c r="C762" s="95" t="e">
        <f t="shared" si="61"/>
        <v>#NUM!</v>
      </c>
      <c r="D762" s="95" t="e">
        <f t="shared" si="62"/>
        <v>#NUM!</v>
      </c>
      <c r="E762" s="381" t="e">
        <f t="shared" si="63"/>
        <v>#NUM!</v>
      </c>
      <c r="F762" s="95" t="e">
        <f t="shared" si="64"/>
        <v>#NUM!</v>
      </c>
      <c r="G762" s="102" t="e">
        <f t="shared" si="65"/>
        <v>#NUM!</v>
      </c>
    </row>
    <row r="763" spans="2:7">
      <c r="B763" s="100">
        <v>328</v>
      </c>
      <c r="C763" s="95" t="e">
        <f t="shared" si="61"/>
        <v>#NUM!</v>
      </c>
      <c r="D763" s="95" t="e">
        <f t="shared" si="62"/>
        <v>#NUM!</v>
      </c>
      <c r="E763" s="381" t="e">
        <f t="shared" si="63"/>
        <v>#NUM!</v>
      </c>
      <c r="F763" s="95" t="e">
        <f t="shared" si="64"/>
        <v>#NUM!</v>
      </c>
      <c r="G763" s="102" t="e">
        <f t="shared" si="65"/>
        <v>#NUM!</v>
      </c>
    </row>
    <row r="764" spans="2:7">
      <c r="B764" s="100">
        <v>329</v>
      </c>
      <c r="C764" s="95" t="e">
        <f t="shared" si="61"/>
        <v>#NUM!</v>
      </c>
      <c r="D764" s="95" t="e">
        <f t="shared" si="62"/>
        <v>#NUM!</v>
      </c>
      <c r="E764" s="381" t="e">
        <f t="shared" si="63"/>
        <v>#NUM!</v>
      </c>
      <c r="F764" s="95" t="e">
        <f t="shared" si="64"/>
        <v>#NUM!</v>
      </c>
      <c r="G764" s="102" t="e">
        <f t="shared" si="65"/>
        <v>#NUM!</v>
      </c>
    </row>
    <row r="765" spans="2:7">
      <c r="B765" s="100">
        <v>330</v>
      </c>
      <c r="C765" s="95" t="e">
        <f t="shared" si="61"/>
        <v>#NUM!</v>
      </c>
      <c r="D765" s="95" t="e">
        <f t="shared" si="62"/>
        <v>#NUM!</v>
      </c>
      <c r="E765" s="381" t="e">
        <f t="shared" si="63"/>
        <v>#NUM!</v>
      </c>
      <c r="F765" s="95" t="e">
        <f t="shared" si="64"/>
        <v>#NUM!</v>
      </c>
      <c r="G765" s="102" t="e">
        <f t="shared" si="65"/>
        <v>#NUM!</v>
      </c>
    </row>
    <row r="766" spans="2:7">
      <c r="B766" s="100">
        <v>331</v>
      </c>
      <c r="C766" s="95" t="e">
        <f t="shared" si="61"/>
        <v>#NUM!</v>
      </c>
      <c r="D766" s="95" t="e">
        <f t="shared" si="62"/>
        <v>#NUM!</v>
      </c>
      <c r="E766" s="381" t="e">
        <f t="shared" si="63"/>
        <v>#NUM!</v>
      </c>
      <c r="F766" s="95" t="e">
        <f t="shared" si="64"/>
        <v>#NUM!</v>
      </c>
      <c r="G766" s="102" t="e">
        <f t="shared" si="65"/>
        <v>#NUM!</v>
      </c>
    </row>
    <row r="767" spans="2:7">
      <c r="B767" s="100">
        <v>332</v>
      </c>
      <c r="C767" s="95" t="e">
        <f t="shared" si="61"/>
        <v>#NUM!</v>
      </c>
      <c r="D767" s="95" t="e">
        <f t="shared" si="62"/>
        <v>#NUM!</v>
      </c>
      <c r="E767" s="381" t="e">
        <f t="shared" si="63"/>
        <v>#NUM!</v>
      </c>
      <c r="F767" s="95" t="e">
        <f t="shared" si="64"/>
        <v>#NUM!</v>
      </c>
      <c r="G767" s="102" t="e">
        <f t="shared" si="65"/>
        <v>#NUM!</v>
      </c>
    </row>
    <row r="768" spans="2:7">
      <c r="B768" s="100">
        <v>333</v>
      </c>
      <c r="C768" s="95" t="e">
        <f t="shared" si="61"/>
        <v>#NUM!</v>
      </c>
      <c r="D768" s="95" t="e">
        <f t="shared" si="62"/>
        <v>#NUM!</v>
      </c>
      <c r="E768" s="381" t="e">
        <f t="shared" si="63"/>
        <v>#NUM!</v>
      </c>
      <c r="F768" s="95" t="e">
        <f t="shared" si="64"/>
        <v>#NUM!</v>
      </c>
      <c r="G768" s="102" t="e">
        <f t="shared" si="65"/>
        <v>#NUM!</v>
      </c>
    </row>
    <row r="769" spans="2:7">
      <c r="B769" s="100">
        <v>334</v>
      </c>
      <c r="C769" s="95" t="e">
        <f t="shared" si="61"/>
        <v>#NUM!</v>
      </c>
      <c r="D769" s="95" t="e">
        <f t="shared" si="62"/>
        <v>#NUM!</v>
      </c>
      <c r="E769" s="381" t="e">
        <f t="shared" si="63"/>
        <v>#NUM!</v>
      </c>
      <c r="F769" s="95" t="e">
        <f t="shared" si="64"/>
        <v>#NUM!</v>
      </c>
      <c r="G769" s="102" t="e">
        <f t="shared" si="65"/>
        <v>#NUM!</v>
      </c>
    </row>
    <row r="770" spans="2:7">
      <c r="B770" s="100">
        <v>335</v>
      </c>
      <c r="C770" s="95" t="e">
        <f t="shared" si="61"/>
        <v>#NUM!</v>
      </c>
      <c r="D770" s="95" t="e">
        <f t="shared" si="62"/>
        <v>#NUM!</v>
      </c>
      <c r="E770" s="381" t="e">
        <f t="shared" si="63"/>
        <v>#NUM!</v>
      </c>
      <c r="F770" s="95" t="e">
        <f t="shared" si="64"/>
        <v>#NUM!</v>
      </c>
      <c r="G770" s="102" t="e">
        <f t="shared" si="65"/>
        <v>#NUM!</v>
      </c>
    </row>
    <row r="771" spans="2:7">
      <c r="B771" s="100">
        <v>336</v>
      </c>
      <c r="C771" s="95" t="e">
        <f t="shared" si="61"/>
        <v>#NUM!</v>
      </c>
      <c r="D771" s="95" t="e">
        <f t="shared" si="62"/>
        <v>#NUM!</v>
      </c>
      <c r="E771" s="381" t="e">
        <f t="shared" si="63"/>
        <v>#NUM!</v>
      </c>
      <c r="F771" s="95" t="e">
        <f t="shared" si="64"/>
        <v>#NUM!</v>
      </c>
      <c r="G771" s="102" t="e">
        <f t="shared" si="65"/>
        <v>#NUM!</v>
      </c>
    </row>
    <row r="772" spans="2:7">
      <c r="B772" s="100">
        <v>337</v>
      </c>
      <c r="C772" s="95" t="e">
        <f t="shared" si="61"/>
        <v>#NUM!</v>
      </c>
      <c r="D772" s="95" t="e">
        <f t="shared" si="62"/>
        <v>#NUM!</v>
      </c>
      <c r="E772" s="381" t="e">
        <f t="shared" si="63"/>
        <v>#NUM!</v>
      </c>
      <c r="F772" s="95" t="e">
        <f t="shared" si="64"/>
        <v>#NUM!</v>
      </c>
      <c r="G772" s="102" t="e">
        <f t="shared" si="65"/>
        <v>#NUM!</v>
      </c>
    </row>
    <row r="773" spans="2:7">
      <c r="B773" s="100">
        <v>338</v>
      </c>
      <c r="C773" s="95" t="e">
        <f t="shared" si="61"/>
        <v>#NUM!</v>
      </c>
      <c r="D773" s="95" t="e">
        <f t="shared" si="62"/>
        <v>#NUM!</v>
      </c>
      <c r="E773" s="381" t="e">
        <f t="shared" si="63"/>
        <v>#NUM!</v>
      </c>
      <c r="F773" s="95" t="e">
        <f t="shared" si="64"/>
        <v>#NUM!</v>
      </c>
      <c r="G773" s="102" t="e">
        <f t="shared" si="65"/>
        <v>#NUM!</v>
      </c>
    </row>
    <row r="774" spans="2:7">
      <c r="B774" s="100">
        <v>339</v>
      </c>
      <c r="C774" s="95" t="e">
        <f t="shared" si="61"/>
        <v>#NUM!</v>
      </c>
      <c r="D774" s="95" t="e">
        <f t="shared" si="62"/>
        <v>#NUM!</v>
      </c>
      <c r="E774" s="381" t="e">
        <f t="shared" si="63"/>
        <v>#NUM!</v>
      </c>
      <c r="F774" s="95" t="e">
        <f t="shared" si="64"/>
        <v>#NUM!</v>
      </c>
      <c r="G774" s="102" t="e">
        <f t="shared" si="65"/>
        <v>#NUM!</v>
      </c>
    </row>
    <row r="775" spans="2:7">
      <c r="B775" s="100">
        <v>340</v>
      </c>
      <c r="C775" s="95" t="e">
        <f t="shared" si="61"/>
        <v>#NUM!</v>
      </c>
      <c r="D775" s="95" t="e">
        <f t="shared" si="62"/>
        <v>#NUM!</v>
      </c>
      <c r="E775" s="381" t="e">
        <f t="shared" si="63"/>
        <v>#NUM!</v>
      </c>
      <c r="F775" s="95" t="e">
        <f t="shared" si="64"/>
        <v>#NUM!</v>
      </c>
      <c r="G775" s="102" t="e">
        <f t="shared" si="65"/>
        <v>#NUM!</v>
      </c>
    </row>
    <row r="776" spans="2:7">
      <c r="B776" s="100">
        <v>341</v>
      </c>
      <c r="C776" s="95" t="e">
        <f t="shared" si="61"/>
        <v>#NUM!</v>
      </c>
      <c r="D776" s="95" t="e">
        <f t="shared" si="62"/>
        <v>#NUM!</v>
      </c>
      <c r="E776" s="381" t="e">
        <f t="shared" si="63"/>
        <v>#NUM!</v>
      </c>
      <c r="F776" s="95" t="e">
        <f t="shared" si="64"/>
        <v>#NUM!</v>
      </c>
      <c r="G776" s="102" t="e">
        <f t="shared" si="65"/>
        <v>#NUM!</v>
      </c>
    </row>
    <row r="777" spans="2:7">
      <c r="B777" s="100">
        <v>342</v>
      </c>
      <c r="C777" s="95" t="e">
        <f t="shared" si="61"/>
        <v>#NUM!</v>
      </c>
      <c r="D777" s="95" t="e">
        <f t="shared" si="62"/>
        <v>#NUM!</v>
      </c>
      <c r="E777" s="381" t="e">
        <f t="shared" si="63"/>
        <v>#NUM!</v>
      </c>
      <c r="F777" s="95" t="e">
        <f t="shared" si="64"/>
        <v>#NUM!</v>
      </c>
      <c r="G777" s="102" t="e">
        <f t="shared" si="65"/>
        <v>#NUM!</v>
      </c>
    </row>
    <row r="778" spans="2:7">
      <c r="B778" s="100">
        <v>343</v>
      </c>
      <c r="C778" s="95" t="e">
        <f t="shared" si="61"/>
        <v>#NUM!</v>
      </c>
      <c r="D778" s="95" t="e">
        <f t="shared" si="62"/>
        <v>#NUM!</v>
      </c>
      <c r="E778" s="381" t="e">
        <f t="shared" si="63"/>
        <v>#NUM!</v>
      </c>
      <c r="F778" s="95" t="e">
        <f t="shared" si="64"/>
        <v>#NUM!</v>
      </c>
      <c r="G778" s="102" t="e">
        <f t="shared" si="65"/>
        <v>#NUM!</v>
      </c>
    </row>
    <row r="779" spans="2:7">
      <c r="B779" s="100">
        <v>344</v>
      </c>
      <c r="C779" s="95" t="e">
        <f t="shared" si="61"/>
        <v>#NUM!</v>
      </c>
      <c r="D779" s="95" t="e">
        <f t="shared" si="62"/>
        <v>#NUM!</v>
      </c>
      <c r="E779" s="381" t="e">
        <f t="shared" si="63"/>
        <v>#NUM!</v>
      </c>
      <c r="F779" s="95" t="e">
        <f t="shared" si="64"/>
        <v>#NUM!</v>
      </c>
      <c r="G779" s="102" t="e">
        <f t="shared" si="65"/>
        <v>#NUM!</v>
      </c>
    </row>
    <row r="780" spans="2:7">
      <c r="B780" s="100">
        <v>345</v>
      </c>
      <c r="C780" s="95" t="e">
        <f t="shared" si="61"/>
        <v>#NUM!</v>
      </c>
      <c r="D780" s="95" t="e">
        <f t="shared" si="62"/>
        <v>#NUM!</v>
      </c>
      <c r="E780" s="381" t="e">
        <f t="shared" si="63"/>
        <v>#NUM!</v>
      </c>
      <c r="F780" s="95" t="e">
        <f t="shared" si="64"/>
        <v>#NUM!</v>
      </c>
      <c r="G780" s="102" t="e">
        <f t="shared" si="65"/>
        <v>#NUM!</v>
      </c>
    </row>
    <row r="781" spans="2:7">
      <c r="B781" s="100">
        <v>346</v>
      </c>
      <c r="C781" s="95" t="e">
        <f t="shared" si="61"/>
        <v>#NUM!</v>
      </c>
      <c r="D781" s="95" t="e">
        <f t="shared" si="62"/>
        <v>#NUM!</v>
      </c>
      <c r="E781" s="381" t="e">
        <f t="shared" si="63"/>
        <v>#NUM!</v>
      </c>
      <c r="F781" s="95" t="e">
        <f t="shared" si="64"/>
        <v>#NUM!</v>
      </c>
      <c r="G781" s="102" t="e">
        <f t="shared" si="65"/>
        <v>#NUM!</v>
      </c>
    </row>
    <row r="782" spans="2:7">
      <c r="B782" s="100">
        <v>347</v>
      </c>
      <c r="C782" s="95" t="e">
        <f t="shared" si="61"/>
        <v>#NUM!</v>
      </c>
      <c r="D782" s="95" t="e">
        <f t="shared" si="62"/>
        <v>#NUM!</v>
      </c>
      <c r="E782" s="381" t="e">
        <f t="shared" si="63"/>
        <v>#NUM!</v>
      </c>
      <c r="F782" s="95" t="e">
        <f t="shared" si="64"/>
        <v>#NUM!</v>
      </c>
      <c r="G782" s="102" t="e">
        <f t="shared" si="65"/>
        <v>#NUM!</v>
      </c>
    </row>
    <row r="783" spans="2:7">
      <c r="B783" s="100">
        <v>348</v>
      </c>
      <c r="C783" s="95" t="e">
        <f t="shared" si="61"/>
        <v>#NUM!</v>
      </c>
      <c r="D783" s="95" t="e">
        <f t="shared" si="62"/>
        <v>#NUM!</v>
      </c>
      <c r="E783" s="381" t="e">
        <f t="shared" si="63"/>
        <v>#NUM!</v>
      </c>
      <c r="F783" s="95" t="e">
        <f t="shared" si="64"/>
        <v>#NUM!</v>
      </c>
      <c r="G783" s="102" t="e">
        <f t="shared" si="65"/>
        <v>#NUM!</v>
      </c>
    </row>
    <row r="784" spans="2:7">
      <c r="B784" s="100">
        <v>349</v>
      </c>
      <c r="C784" s="95" t="e">
        <f t="shared" si="61"/>
        <v>#NUM!</v>
      </c>
      <c r="D784" s="95" t="e">
        <f t="shared" si="62"/>
        <v>#NUM!</v>
      </c>
      <c r="E784" s="381" t="e">
        <f t="shared" si="63"/>
        <v>#NUM!</v>
      </c>
      <c r="F784" s="95" t="e">
        <f t="shared" si="64"/>
        <v>#NUM!</v>
      </c>
      <c r="G784" s="102" t="e">
        <f t="shared" si="65"/>
        <v>#NUM!</v>
      </c>
    </row>
    <row r="785" spans="2:7">
      <c r="B785" s="100">
        <v>350</v>
      </c>
      <c r="C785" s="95" t="e">
        <f t="shared" si="61"/>
        <v>#NUM!</v>
      </c>
      <c r="D785" s="95" t="e">
        <f t="shared" si="62"/>
        <v>#NUM!</v>
      </c>
      <c r="E785" s="381" t="e">
        <f t="shared" si="63"/>
        <v>#NUM!</v>
      </c>
      <c r="F785" s="95" t="e">
        <f t="shared" si="64"/>
        <v>#NUM!</v>
      </c>
      <c r="G785" s="102" t="e">
        <f t="shared" si="65"/>
        <v>#NUM!</v>
      </c>
    </row>
    <row r="786" spans="2:7">
      <c r="B786" s="100">
        <v>351</v>
      </c>
      <c r="C786" s="95" t="e">
        <f t="shared" si="61"/>
        <v>#NUM!</v>
      </c>
      <c r="D786" s="95" t="e">
        <f t="shared" si="62"/>
        <v>#NUM!</v>
      </c>
      <c r="E786" s="381" t="e">
        <f t="shared" si="63"/>
        <v>#NUM!</v>
      </c>
      <c r="F786" s="95" t="e">
        <f t="shared" si="64"/>
        <v>#NUM!</v>
      </c>
      <c r="G786" s="102" t="e">
        <f t="shared" si="65"/>
        <v>#NUM!</v>
      </c>
    </row>
    <row r="787" spans="2:7">
      <c r="B787" s="100">
        <v>352</v>
      </c>
      <c r="C787" s="95" t="e">
        <f t="shared" si="61"/>
        <v>#NUM!</v>
      </c>
      <c r="D787" s="95" t="e">
        <f t="shared" si="62"/>
        <v>#NUM!</v>
      </c>
      <c r="E787" s="381" t="e">
        <f t="shared" si="63"/>
        <v>#NUM!</v>
      </c>
      <c r="F787" s="95" t="e">
        <f t="shared" si="64"/>
        <v>#NUM!</v>
      </c>
      <c r="G787" s="102" t="e">
        <f t="shared" si="65"/>
        <v>#NUM!</v>
      </c>
    </row>
    <row r="788" spans="2:7">
      <c r="B788" s="100">
        <v>353</v>
      </c>
      <c r="C788" s="95" t="e">
        <f t="shared" si="61"/>
        <v>#NUM!</v>
      </c>
      <c r="D788" s="95" t="e">
        <f t="shared" si="62"/>
        <v>#NUM!</v>
      </c>
      <c r="E788" s="381" t="e">
        <f t="shared" si="63"/>
        <v>#NUM!</v>
      </c>
      <c r="F788" s="95" t="e">
        <f t="shared" si="64"/>
        <v>#NUM!</v>
      </c>
      <c r="G788" s="102" t="e">
        <f t="shared" si="65"/>
        <v>#NUM!</v>
      </c>
    </row>
    <row r="789" spans="2:7">
      <c r="B789" s="100">
        <v>354</v>
      </c>
      <c r="C789" s="95" t="e">
        <f t="shared" si="61"/>
        <v>#NUM!</v>
      </c>
      <c r="D789" s="95" t="e">
        <f t="shared" si="62"/>
        <v>#NUM!</v>
      </c>
      <c r="E789" s="381" t="e">
        <f t="shared" si="63"/>
        <v>#NUM!</v>
      </c>
      <c r="F789" s="95" t="e">
        <f t="shared" si="64"/>
        <v>#NUM!</v>
      </c>
      <c r="G789" s="102" t="e">
        <f t="shared" si="65"/>
        <v>#NUM!</v>
      </c>
    </row>
    <row r="790" spans="2:7">
      <c r="B790" s="100">
        <v>355</v>
      </c>
      <c r="C790" s="95" t="e">
        <f t="shared" si="61"/>
        <v>#NUM!</v>
      </c>
      <c r="D790" s="95" t="e">
        <f t="shared" si="62"/>
        <v>#NUM!</v>
      </c>
      <c r="E790" s="381" t="e">
        <f t="shared" si="63"/>
        <v>#NUM!</v>
      </c>
      <c r="F790" s="95" t="e">
        <f t="shared" si="64"/>
        <v>#NUM!</v>
      </c>
      <c r="G790" s="102" t="e">
        <f t="shared" si="65"/>
        <v>#NUM!</v>
      </c>
    </row>
    <row r="791" spans="2:7">
      <c r="B791" s="100">
        <v>356</v>
      </c>
      <c r="C791" s="95" t="e">
        <f t="shared" si="61"/>
        <v>#NUM!</v>
      </c>
      <c r="D791" s="95" t="e">
        <f t="shared" si="62"/>
        <v>#NUM!</v>
      </c>
      <c r="E791" s="381" t="e">
        <f t="shared" si="63"/>
        <v>#NUM!</v>
      </c>
      <c r="F791" s="95" t="e">
        <f t="shared" si="64"/>
        <v>#NUM!</v>
      </c>
      <c r="G791" s="102" t="e">
        <f t="shared" si="65"/>
        <v>#NUM!</v>
      </c>
    </row>
    <row r="792" spans="2:7">
      <c r="B792" s="100">
        <v>357</v>
      </c>
      <c r="C792" s="95" t="e">
        <f t="shared" si="61"/>
        <v>#NUM!</v>
      </c>
      <c r="D792" s="95" t="e">
        <f t="shared" si="62"/>
        <v>#NUM!</v>
      </c>
      <c r="E792" s="381" t="e">
        <f t="shared" si="63"/>
        <v>#NUM!</v>
      </c>
      <c r="F792" s="95" t="e">
        <f t="shared" si="64"/>
        <v>#NUM!</v>
      </c>
      <c r="G792" s="102" t="e">
        <f t="shared" si="65"/>
        <v>#NUM!</v>
      </c>
    </row>
    <row r="793" spans="2:7">
      <c r="B793" s="100">
        <v>358</v>
      </c>
      <c r="C793" s="95" t="e">
        <f t="shared" si="61"/>
        <v>#NUM!</v>
      </c>
      <c r="D793" s="95" t="e">
        <f t="shared" si="62"/>
        <v>#NUM!</v>
      </c>
      <c r="E793" s="381" t="e">
        <f t="shared" si="63"/>
        <v>#NUM!</v>
      </c>
      <c r="F793" s="95" t="e">
        <f t="shared" si="64"/>
        <v>#NUM!</v>
      </c>
      <c r="G793" s="102" t="e">
        <f t="shared" si="65"/>
        <v>#NUM!</v>
      </c>
    </row>
    <row r="794" spans="2:7">
      <c r="B794" s="100">
        <v>359</v>
      </c>
      <c r="C794" s="95" t="e">
        <f t="shared" si="61"/>
        <v>#NUM!</v>
      </c>
      <c r="D794" s="95" t="e">
        <f t="shared" si="62"/>
        <v>#NUM!</v>
      </c>
      <c r="E794" s="381" t="e">
        <f t="shared" si="63"/>
        <v>#NUM!</v>
      </c>
      <c r="F794" s="95" t="e">
        <f t="shared" si="64"/>
        <v>#NUM!</v>
      </c>
      <c r="G794" s="102" t="e">
        <f t="shared" si="65"/>
        <v>#NUM!</v>
      </c>
    </row>
    <row r="795" spans="2:7">
      <c r="B795" s="100">
        <v>360</v>
      </c>
      <c r="C795" s="95" t="e">
        <f t="shared" si="61"/>
        <v>#NUM!</v>
      </c>
      <c r="D795" s="95" t="e">
        <f t="shared" si="62"/>
        <v>#NUM!</v>
      </c>
      <c r="E795" s="381" t="e">
        <f t="shared" si="63"/>
        <v>#NUM!</v>
      </c>
      <c r="F795" s="95" t="e">
        <f t="shared" si="64"/>
        <v>#NUM!</v>
      </c>
      <c r="G795" s="102" t="e">
        <f t="shared" si="65"/>
        <v>#NUM!</v>
      </c>
    </row>
    <row r="796" spans="2:7">
      <c r="B796" s="100">
        <v>361</v>
      </c>
      <c r="C796" s="95" t="e">
        <f t="shared" si="61"/>
        <v>#NUM!</v>
      </c>
      <c r="D796" s="95" t="e">
        <f t="shared" si="62"/>
        <v>#NUM!</v>
      </c>
      <c r="E796" s="381" t="e">
        <f t="shared" si="63"/>
        <v>#NUM!</v>
      </c>
      <c r="F796" s="95" t="e">
        <f t="shared" si="64"/>
        <v>#NUM!</v>
      </c>
      <c r="G796" s="102" t="e">
        <f t="shared" si="65"/>
        <v>#NUM!</v>
      </c>
    </row>
    <row r="797" spans="2:7">
      <c r="B797" s="100">
        <v>362</v>
      </c>
      <c r="C797" s="95" t="e">
        <f t="shared" si="61"/>
        <v>#NUM!</v>
      </c>
      <c r="D797" s="95" t="e">
        <f t="shared" si="62"/>
        <v>#NUM!</v>
      </c>
      <c r="E797" s="381" t="e">
        <f t="shared" si="63"/>
        <v>#NUM!</v>
      </c>
      <c r="F797" s="95" t="e">
        <f t="shared" si="64"/>
        <v>#NUM!</v>
      </c>
      <c r="G797" s="102" t="e">
        <f t="shared" si="65"/>
        <v>#NUM!</v>
      </c>
    </row>
    <row r="798" spans="2:7">
      <c r="B798" s="100">
        <v>363</v>
      </c>
      <c r="C798" s="95" t="e">
        <f t="shared" si="61"/>
        <v>#NUM!</v>
      </c>
      <c r="D798" s="95" t="e">
        <f t="shared" si="62"/>
        <v>#NUM!</v>
      </c>
      <c r="E798" s="381" t="e">
        <f t="shared" si="63"/>
        <v>#NUM!</v>
      </c>
      <c r="F798" s="95" t="e">
        <f t="shared" si="64"/>
        <v>#NUM!</v>
      </c>
      <c r="G798" s="102" t="e">
        <f t="shared" si="65"/>
        <v>#NUM!</v>
      </c>
    </row>
    <row r="799" spans="2:7">
      <c r="B799" s="100">
        <v>364</v>
      </c>
      <c r="C799" s="95" t="e">
        <f t="shared" si="61"/>
        <v>#NUM!</v>
      </c>
      <c r="D799" s="95" t="e">
        <f t="shared" si="62"/>
        <v>#NUM!</v>
      </c>
      <c r="E799" s="381" t="e">
        <f t="shared" si="63"/>
        <v>#NUM!</v>
      </c>
      <c r="F799" s="95" t="e">
        <f t="shared" si="64"/>
        <v>#NUM!</v>
      </c>
      <c r="G799" s="102" t="e">
        <f t="shared" si="65"/>
        <v>#NUM!</v>
      </c>
    </row>
    <row r="800" spans="2:7">
      <c r="B800" s="100">
        <v>365</v>
      </c>
      <c r="C800" s="95" t="e">
        <f t="shared" si="61"/>
        <v>#NUM!</v>
      </c>
      <c r="D800" s="95" t="e">
        <f t="shared" si="62"/>
        <v>#NUM!</v>
      </c>
      <c r="E800" s="381" t="e">
        <f t="shared" si="63"/>
        <v>#NUM!</v>
      </c>
      <c r="F800" s="95" t="e">
        <f t="shared" si="64"/>
        <v>#NUM!</v>
      </c>
      <c r="G800" s="102" t="e">
        <f t="shared" si="65"/>
        <v>#NUM!</v>
      </c>
    </row>
    <row r="801" spans="2:7">
      <c r="B801" s="100">
        <v>366</v>
      </c>
      <c r="C801" s="95" t="e">
        <f t="shared" si="61"/>
        <v>#NUM!</v>
      </c>
      <c r="D801" s="95" t="e">
        <f t="shared" si="62"/>
        <v>#NUM!</v>
      </c>
      <c r="E801" s="381" t="e">
        <f t="shared" si="63"/>
        <v>#NUM!</v>
      </c>
      <c r="F801" s="95" t="e">
        <f t="shared" si="64"/>
        <v>#NUM!</v>
      </c>
      <c r="G801" s="102" t="e">
        <f t="shared" si="65"/>
        <v>#NUM!</v>
      </c>
    </row>
    <row r="802" spans="2:7">
      <c r="B802" s="100">
        <v>367</v>
      </c>
      <c r="C802" s="95" t="e">
        <f t="shared" si="61"/>
        <v>#NUM!</v>
      </c>
      <c r="D802" s="95" t="e">
        <f t="shared" si="62"/>
        <v>#NUM!</v>
      </c>
      <c r="E802" s="381" t="e">
        <f t="shared" si="63"/>
        <v>#NUM!</v>
      </c>
      <c r="F802" s="95" t="e">
        <f t="shared" si="64"/>
        <v>#NUM!</v>
      </c>
      <c r="G802" s="102" t="e">
        <f t="shared" si="65"/>
        <v>#NUM!</v>
      </c>
    </row>
    <row r="803" spans="2:7">
      <c r="B803" s="100">
        <v>368</v>
      </c>
      <c r="C803" s="95" t="e">
        <f t="shared" si="61"/>
        <v>#NUM!</v>
      </c>
      <c r="D803" s="95" t="e">
        <f t="shared" si="62"/>
        <v>#NUM!</v>
      </c>
      <c r="E803" s="381" t="e">
        <f t="shared" si="63"/>
        <v>#NUM!</v>
      </c>
      <c r="F803" s="95" t="e">
        <f t="shared" si="64"/>
        <v>#NUM!</v>
      </c>
      <c r="G803" s="102" t="e">
        <f t="shared" si="65"/>
        <v>#NUM!</v>
      </c>
    </row>
    <row r="804" spans="2:7">
      <c r="B804" s="100">
        <v>369</v>
      </c>
      <c r="C804" s="95" t="e">
        <f t="shared" si="61"/>
        <v>#NUM!</v>
      </c>
      <c r="D804" s="95" t="e">
        <f t="shared" si="62"/>
        <v>#NUM!</v>
      </c>
      <c r="E804" s="381" t="e">
        <f t="shared" si="63"/>
        <v>#NUM!</v>
      </c>
      <c r="F804" s="95" t="e">
        <f t="shared" si="64"/>
        <v>#NUM!</v>
      </c>
      <c r="G804" s="102" t="e">
        <f t="shared" si="65"/>
        <v>#NUM!</v>
      </c>
    </row>
    <row r="805" spans="2:7">
      <c r="B805" s="100">
        <v>370</v>
      </c>
      <c r="C805" s="95" t="e">
        <f t="shared" si="61"/>
        <v>#NUM!</v>
      </c>
      <c r="D805" s="95" t="e">
        <f t="shared" si="62"/>
        <v>#NUM!</v>
      </c>
      <c r="E805" s="381" t="e">
        <f t="shared" si="63"/>
        <v>#NUM!</v>
      </c>
      <c r="F805" s="95" t="e">
        <f t="shared" si="64"/>
        <v>#NUM!</v>
      </c>
      <c r="G805" s="102" t="e">
        <f t="shared" si="65"/>
        <v>#NUM!</v>
      </c>
    </row>
    <row r="806" spans="2:7">
      <c r="B806" s="100">
        <v>371</v>
      </c>
      <c r="C806" s="95" t="e">
        <f t="shared" si="61"/>
        <v>#NUM!</v>
      </c>
      <c r="D806" s="95" t="e">
        <f t="shared" si="62"/>
        <v>#NUM!</v>
      </c>
      <c r="E806" s="381" t="e">
        <f t="shared" si="63"/>
        <v>#NUM!</v>
      </c>
      <c r="F806" s="95" t="e">
        <f t="shared" si="64"/>
        <v>#NUM!</v>
      </c>
      <c r="G806" s="102" t="e">
        <f t="shared" si="65"/>
        <v>#NUM!</v>
      </c>
    </row>
    <row r="807" spans="2:7">
      <c r="B807" s="100">
        <v>372</v>
      </c>
      <c r="C807" s="95" t="e">
        <f t="shared" si="61"/>
        <v>#NUM!</v>
      </c>
      <c r="D807" s="95" t="e">
        <f t="shared" si="62"/>
        <v>#NUM!</v>
      </c>
      <c r="E807" s="381" t="e">
        <f t="shared" si="63"/>
        <v>#NUM!</v>
      </c>
      <c r="F807" s="95" t="e">
        <f t="shared" si="64"/>
        <v>#NUM!</v>
      </c>
      <c r="G807" s="102" t="e">
        <f t="shared" si="65"/>
        <v>#NUM!</v>
      </c>
    </row>
    <row r="808" spans="2:7">
      <c r="B808" s="100">
        <v>373</v>
      </c>
      <c r="C808" s="95" t="e">
        <f t="shared" si="61"/>
        <v>#NUM!</v>
      </c>
      <c r="D808" s="95" t="e">
        <f t="shared" si="62"/>
        <v>#NUM!</v>
      </c>
      <c r="E808" s="381" t="e">
        <f t="shared" si="63"/>
        <v>#NUM!</v>
      </c>
      <c r="F808" s="95" t="e">
        <f t="shared" si="64"/>
        <v>#NUM!</v>
      </c>
      <c r="G808" s="102" t="e">
        <f t="shared" si="65"/>
        <v>#NUM!</v>
      </c>
    </row>
    <row r="809" spans="2:7">
      <c r="B809" s="100">
        <v>374</v>
      </c>
      <c r="C809" s="95" t="e">
        <f t="shared" si="61"/>
        <v>#NUM!</v>
      </c>
      <c r="D809" s="95" t="e">
        <f t="shared" si="62"/>
        <v>#NUM!</v>
      </c>
      <c r="E809" s="381" t="e">
        <f t="shared" si="63"/>
        <v>#NUM!</v>
      </c>
      <c r="F809" s="95" t="e">
        <f t="shared" si="64"/>
        <v>#NUM!</v>
      </c>
      <c r="G809" s="102" t="e">
        <f t="shared" si="65"/>
        <v>#NUM!</v>
      </c>
    </row>
    <row r="810" spans="2:7">
      <c r="B810" s="100">
        <v>375</v>
      </c>
      <c r="C810" s="95" t="e">
        <f t="shared" si="61"/>
        <v>#NUM!</v>
      </c>
      <c r="D810" s="95" t="e">
        <f t="shared" si="62"/>
        <v>#NUM!</v>
      </c>
      <c r="E810" s="381" t="e">
        <f t="shared" si="63"/>
        <v>#NUM!</v>
      </c>
      <c r="F810" s="95" t="e">
        <f t="shared" si="64"/>
        <v>#NUM!</v>
      </c>
      <c r="G810" s="102" t="e">
        <f t="shared" si="65"/>
        <v>#NUM!</v>
      </c>
    </row>
    <row r="811" spans="2:7">
      <c r="B811" s="100">
        <v>376</v>
      </c>
      <c r="C811" s="95" t="e">
        <f t="shared" si="61"/>
        <v>#NUM!</v>
      </c>
      <c r="D811" s="95" t="e">
        <f t="shared" si="62"/>
        <v>#NUM!</v>
      </c>
      <c r="E811" s="381" t="e">
        <f t="shared" si="63"/>
        <v>#NUM!</v>
      </c>
      <c r="F811" s="95" t="e">
        <f t="shared" si="64"/>
        <v>#NUM!</v>
      </c>
      <c r="G811" s="102" t="e">
        <f t="shared" si="65"/>
        <v>#NUM!</v>
      </c>
    </row>
    <row r="812" spans="2:7">
      <c r="B812" s="100">
        <v>377</v>
      </c>
      <c r="C812" s="95" t="e">
        <f t="shared" si="61"/>
        <v>#NUM!</v>
      </c>
      <c r="D812" s="95" t="e">
        <f t="shared" si="62"/>
        <v>#NUM!</v>
      </c>
      <c r="E812" s="381" t="e">
        <f t="shared" si="63"/>
        <v>#NUM!</v>
      </c>
      <c r="F812" s="95" t="e">
        <f t="shared" si="64"/>
        <v>#NUM!</v>
      </c>
      <c r="G812" s="102" t="e">
        <f t="shared" si="65"/>
        <v>#NUM!</v>
      </c>
    </row>
    <row r="813" spans="2:7">
      <c r="B813" s="100">
        <v>378</v>
      </c>
      <c r="C813" s="95" t="e">
        <f t="shared" si="61"/>
        <v>#NUM!</v>
      </c>
      <c r="D813" s="95" t="e">
        <f t="shared" si="62"/>
        <v>#NUM!</v>
      </c>
      <c r="E813" s="381" t="e">
        <f t="shared" si="63"/>
        <v>#NUM!</v>
      </c>
      <c r="F813" s="95" t="e">
        <f t="shared" si="64"/>
        <v>#NUM!</v>
      </c>
      <c r="G813" s="102" t="e">
        <f t="shared" si="65"/>
        <v>#NUM!</v>
      </c>
    </row>
    <row r="814" spans="2:7">
      <c r="B814" s="100">
        <v>379</v>
      </c>
      <c r="C814" s="95" t="e">
        <f t="shared" si="61"/>
        <v>#NUM!</v>
      </c>
      <c r="D814" s="95" t="e">
        <f t="shared" si="62"/>
        <v>#NUM!</v>
      </c>
      <c r="E814" s="381" t="e">
        <f t="shared" si="63"/>
        <v>#NUM!</v>
      </c>
      <c r="F814" s="95" t="e">
        <f t="shared" si="64"/>
        <v>#NUM!</v>
      </c>
      <c r="G814" s="102" t="e">
        <f t="shared" si="65"/>
        <v>#NUM!</v>
      </c>
    </row>
    <row r="815" spans="2:7">
      <c r="B815" s="100">
        <v>380</v>
      </c>
      <c r="C815" s="95" t="e">
        <f t="shared" si="61"/>
        <v>#NUM!</v>
      </c>
      <c r="D815" s="95" t="e">
        <f t="shared" si="62"/>
        <v>#NUM!</v>
      </c>
      <c r="E815" s="381" t="e">
        <f t="shared" si="63"/>
        <v>#NUM!</v>
      </c>
      <c r="F815" s="95" t="e">
        <f t="shared" si="64"/>
        <v>#NUM!</v>
      </c>
      <c r="G815" s="102" t="e">
        <f t="shared" si="65"/>
        <v>#NUM!</v>
      </c>
    </row>
    <row r="816" spans="2:7">
      <c r="B816" s="100">
        <v>381</v>
      </c>
      <c r="C816" s="95" t="e">
        <f t="shared" si="61"/>
        <v>#NUM!</v>
      </c>
      <c r="D816" s="95" t="e">
        <f t="shared" si="62"/>
        <v>#NUM!</v>
      </c>
      <c r="E816" s="381" t="e">
        <f t="shared" si="63"/>
        <v>#NUM!</v>
      </c>
      <c r="F816" s="95" t="e">
        <f t="shared" si="64"/>
        <v>#NUM!</v>
      </c>
      <c r="G816" s="102" t="e">
        <f t="shared" si="65"/>
        <v>#NUM!</v>
      </c>
    </row>
    <row r="817" spans="2:7">
      <c r="B817" s="100">
        <v>382</v>
      </c>
      <c r="C817" s="95" t="e">
        <f t="shared" si="61"/>
        <v>#NUM!</v>
      </c>
      <c r="D817" s="95" t="e">
        <f t="shared" si="62"/>
        <v>#NUM!</v>
      </c>
      <c r="E817" s="381" t="e">
        <f t="shared" si="63"/>
        <v>#NUM!</v>
      </c>
      <c r="F817" s="95" t="e">
        <f t="shared" si="64"/>
        <v>#NUM!</v>
      </c>
      <c r="G817" s="102" t="e">
        <f t="shared" si="65"/>
        <v>#NUM!</v>
      </c>
    </row>
    <row r="818" spans="2:7">
      <c r="B818" s="100">
        <v>383</v>
      </c>
      <c r="C818" s="95" t="e">
        <f t="shared" si="61"/>
        <v>#NUM!</v>
      </c>
      <c r="D818" s="95" t="e">
        <f t="shared" si="62"/>
        <v>#NUM!</v>
      </c>
      <c r="E818" s="381" t="e">
        <f t="shared" si="63"/>
        <v>#NUM!</v>
      </c>
      <c r="F818" s="95" t="e">
        <f t="shared" si="64"/>
        <v>#NUM!</v>
      </c>
      <c r="G818" s="102" t="e">
        <f t="shared" si="65"/>
        <v>#NUM!</v>
      </c>
    </row>
    <row r="819" spans="2:7">
      <c r="B819" s="100">
        <v>384</v>
      </c>
      <c r="C819" s="95" t="e">
        <f t="shared" si="61"/>
        <v>#NUM!</v>
      </c>
      <c r="D819" s="95" t="e">
        <f t="shared" si="62"/>
        <v>#NUM!</v>
      </c>
      <c r="E819" s="381" t="e">
        <f t="shared" si="63"/>
        <v>#NUM!</v>
      </c>
      <c r="F819" s="95" t="e">
        <f t="shared" si="64"/>
        <v>#NUM!</v>
      </c>
      <c r="G819" s="102" t="e">
        <f t="shared" si="65"/>
        <v>#NUM!</v>
      </c>
    </row>
    <row r="820" spans="2:7">
      <c r="B820" s="100">
        <v>385</v>
      </c>
      <c r="C820" s="95" t="e">
        <f t="shared" si="61"/>
        <v>#NUM!</v>
      </c>
      <c r="D820" s="95" t="e">
        <f t="shared" si="62"/>
        <v>#NUM!</v>
      </c>
      <c r="E820" s="381" t="e">
        <f t="shared" si="63"/>
        <v>#NUM!</v>
      </c>
      <c r="F820" s="95" t="e">
        <f t="shared" si="64"/>
        <v>#NUM!</v>
      </c>
      <c r="G820" s="102" t="e">
        <f t="shared" si="65"/>
        <v>#NUM!</v>
      </c>
    </row>
    <row r="821" spans="2:7">
      <c r="B821" s="100">
        <v>386</v>
      </c>
      <c r="C821" s="95" t="e">
        <f t="shared" si="61"/>
        <v>#NUM!</v>
      </c>
      <c r="D821" s="95" t="e">
        <f t="shared" si="62"/>
        <v>#NUM!</v>
      </c>
      <c r="E821" s="381" t="e">
        <f t="shared" si="63"/>
        <v>#NUM!</v>
      </c>
      <c r="F821" s="95" t="e">
        <f t="shared" si="64"/>
        <v>#NUM!</v>
      </c>
      <c r="G821" s="102" t="e">
        <f t="shared" si="65"/>
        <v>#NUM!</v>
      </c>
    </row>
    <row r="822" spans="2:7">
      <c r="B822" s="100">
        <v>387</v>
      </c>
      <c r="C822" s="95" t="e">
        <f t="shared" ref="C822:C855" si="66">PPMT(C$432/12,B822,D$432*12,B$432*-1,0,0)</f>
        <v>#NUM!</v>
      </c>
      <c r="D822" s="95" t="e">
        <f t="shared" ref="D822:D855" si="67">IPMT(C$432/12,B822,D$432*12,B$432*-1,0)</f>
        <v>#NUM!</v>
      </c>
      <c r="E822" s="381" t="e">
        <f t="shared" ref="E822:E855" si="68">E821-C822</f>
        <v>#NUM!</v>
      </c>
      <c r="F822" s="95" t="e">
        <f t="shared" ref="F822:F855" si="69">SUM(C822:D822)</f>
        <v>#NUM!</v>
      </c>
      <c r="G822" s="102" t="e">
        <f t="shared" ref="G822:G855" si="70">F822*12</f>
        <v>#NUM!</v>
      </c>
    </row>
    <row r="823" spans="2:7">
      <c r="B823" s="100">
        <v>388</v>
      </c>
      <c r="C823" s="95" t="e">
        <f t="shared" si="66"/>
        <v>#NUM!</v>
      </c>
      <c r="D823" s="95" t="e">
        <f t="shared" si="67"/>
        <v>#NUM!</v>
      </c>
      <c r="E823" s="381" t="e">
        <f t="shared" si="68"/>
        <v>#NUM!</v>
      </c>
      <c r="F823" s="95" t="e">
        <f t="shared" si="69"/>
        <v>#NUM!</v>
      </c>
      <c r="G823" s="102" t="e">
        <f t="shared" si="70"/>
        <v>#NUM!</v>
      </c>
    </row>
    <row r="824" spans="2:7">
      <c r="B824" s="100">
        <v>389</v>
      </c>
      <c r="C824" s="95" t="e">
        <f t="shared" si="66"/>
        <v>#NUM!</v>
      </c>
      <c r="D824" s="95" t="e">
        <f t="shared" si="67"/>
        <v>#NUM!</v>
      </c>
      <c r="E824" s="381" t="e">
        <f t="shared" si="68"/>
        <v>#NUM!</v>
      </c>
      <c r="F824" s="95" t="e">
        <f t="shared" si="69"/>
        <v>#NUM!</v>
      </c>
      <c r="G824" s="102" t="e">
        <f t="shared" si="70"/>
        <v>#NUM!</v>
      </c>
    </row>
    <row r="825" spans="2:7">
      <c r="B825" s="100">
        <v>390</v>
      </c>
      <c r="C825" s="95" t="e">
        <f t="shared" si="66"/>
        <v>#NUM!</v>
      </c>
      <c r="D825" s="95" t="e">
        <f t="shared" si="67"/>
        <v>#NUM!</v>
      </c>
      <c r="E825" s="381" t="e">
        <f t="shared" si="68"/>
        <v>#NUM!</v>
      </c>
      <c r="F825" s="95" t="e">
        <f t="shared" si="69"/>
        <v>#NUM!</v>
      </c>
      <c r="G825" s="102" t="e">
        <f t="shared" si="70"/>
        <v>#NUM!</v>
      </c>
    </row>
    <row r="826" spans="2:7">
      <c r="B826" s="100">
        <v>391</v>
      </c>
      <c r="C826" s="95" t="e">
        <f t="shared" si="66"/>
        <v>#NUM!</v>
      </c>
      <c r="D826" s="95" t="e">
        <f t="shared" si="67"/>
        <v>#NUM!</v>
      </c>
      <c r="E826" s="381" t="e">
        <f t="shared" si="68"/>
        <v>#NUM!</v>
      </c>
      <c r="F826" s="95" t="e">
        <f t="shared" si="69"/>
        <v>#NUM!</v>
      </c>
      <c r="G826" s="102" t="e">
        <f t="shared" si="70"/>
        <v>#NUM!</v>
      </c>
    </row>
    <row r="827" spans="2:7">
      <c r="B827" s="100">
        <v>392</v>
      </c>
      <c r="C827" s="95" t="e">
        <f t="shared" si="66"/>
        <v>#NUM!</v>
      </c>
      <c r="D827" s="95" t="e">
        <f t="shared" si="67"/>
        <v>#NUM!</v>
      </c>
      <c r="E827" s="381" t="e">
        <f t="shared" si="68"/>
        <v>#NUM!</v>
      </c>
      <c r="F827" s="95" t="e">
        <f t="shared" si="69"/>
        <v>#NUM!</v>
      </c>
      <c r="G827" s="102" t="e">
        <f t="shared" si="70"/>
        <v>#NUM!</v>
      </c>
    </row>
    <row r="828" spans="2:7">
      <c r="B828" s="100">
        <v>393</v>
      </c>
      <c r="C828" s="95" t="e">
        <f t="shared" si="66"/>
        <v>#NUM!</v>
      </c>
      <c r="D828" s="95" t="e">
        <f t="shared" si="67"/>
        <v>#NUM!</v>
      </c>
      <c r="E828" s="381" t="e">
        <f t="shared" si="68"/>
        <v>#NUM!</v>
      </c>
      <c r="F828" s="95" t="e">
        <f t="shared" si="69"/>
        <v>#NUM!</v>
      </c>
      <c r="G828" s="102" t="e">
        <f t="shared" si="70"/>
        <v>#NUM!</v>
      </c>
    </row>
    <row r="829" spans="2:7">
      <c r="B829" s="100">
        <v>394</v>
      </c>
      <c r="C829" s="95" t="e">
        <f t="shared" si="66"/>
        <v>#NUM!</v>
      </c>
      <c r="D829" s="95" t="e">
        <f t="shared" si="67"/>
        <v>#NUM!</v>
      </c>
      <c r="E829" s="381" t="e">
        <f t="shared" si="68"/>
        <v>#NUM!</v>
      </c>
      <c r="F829" s="95" t="e">
        <f t="shared" si="69"/>
        <v>#NUM!</v>
      </c>
      <c r="G829" s="102" t="e">
        <f t="shared" si="70"/>
        <v>#NUM!</v>
      </c>
    </row>
    <row r="830" spans="2:7">
      <c r="B830" s="100">
        <v>395</v>
      </c>
      <c r="C830" s="95" t="e">
        <f t="shared" si="66"/>
        <v>#NUM!</v>
      </c>
      <c r="D830" s="95" t="e">
        <f t="shared" si="67"/>
        <v>#NUM!</v>
      </c>
      <c r="E830" s="381" t="e">
        <f t="shared" si="68"/>
        <v>#NUM!</v>
      </c>
      <c r="F830" s="95" t="e">
        <f t="shared" si="69"/>
        <v>#NUM!</v>
      </c>
      <c r="G830" s="102" t="e">
        <f t="shared" si="70"/>
        <v>#NUM!</v>
      </c>
    </row>
    <row r="831" spans="2:7">
      <c r="B831" s="100">
        <v>396</v>
      </c>
      <c r="C831" s="95" t="e">
        <f t="shared" si="66"/>
        <v>#NUM!</v>
      </c>
      <c r="D831" s="95" t="e">
        <f t="shared" si="67"/>
        <v>#NUM!</v>
      </c>
      <c r="E831" s="381" t="e">
        <f t="shared" si="68"/>
        <v>#NUM!</v>
      </c>
      <c r="F831" s="95" t="e">
        <f t="shared" si="69"/>
        <v>#NUM!</v>
      </c>
      <c r="G831" s="102" t="e">
        <f t="shared" si="70"/>
        <v>#NUM!</v>
      </c>
    </row>
    <row r="832" spans="2:7">
      <c r="B832" s="100">
        <v>397</v>
      </c>
      <c r="C832" s="95" t="e">
        <f t="shared" si="66"/>
        <v>#NUM!</v>
      </c>
      <c r="D832" s="95" t="e">
        <f t="shared" si="67"/>
        <v>#NUM!</v>
      </c>
      <c r="E832" s="381" t="e">
        <f t="shared" si="68"/>
        <v>#NUM!</v>
      </c>
      <c r="F832" s="95" t="e">
        <f t="shared" si="69"/>
        <v>#NUM!</v>
      </c>
      <c r="G832" s="102" t="e">
        <f t="shared" si="70"/>
        <v>#NUM!</v>
      </c>
    </row>
    <row r="833" spans="2:7">
      <c r="B833" s="100">
        <v>398</v>
      </c>
      <c r="C833" s="95" t="e">
        <f t="shared" si="66"/>
        <v>#NUM!</v>
      </c>
      <c r="D833" s="95" t="e">
        <f t="shared" si="67"/>
        <v>#NUM!</v>
      </c>
      <c r="E833" s="381" t="e">
        <f t="shared" si="68"/>
        <v>#NUM!</v>
      </c>
      <c r="F833" s="95" t="e">
        <f t="shared" si="69"/>
        <v>#NUM!</v>
      </c>
      <c r="G833" s="102" t="e">
        <f t="shared" si="70"/>
        <v>#NUM!</v>
      </c>
    </row>
    <row r="834" spans="2:7">
      <c r="B834" s="100">
        <v>399</v>
      </c>
      <c r="C834" s="95" t="e">
        <f t="shared" si="66"/>
        <v>#NUM!</v>
      </c>
      <c r="D834" s="95" t="e">
        <f t="shared" si="67"/>
        <v>#NUM!</v>
      </c>
      <c r="E834" s="381" t="e">
        <f t="shared" si="68"/>
        <v>#NUM!</v>
      </c>
      <c r="F834" s="95" t="e">
        <f t="shared" si="69"/>
        <v>#NUM!</v>
      </c>
      <c r="G834" s="102" t="e">
        <f t="shared" si="70"/>
        <v>#NUM!</v>
      </c>
    </row>
    <row r="835" spans="2:7">
      <c r="B835" s="100">
        <v>400</v>
      </c>
      <c r="C835" s="95" t="e">
        <f t="shared" si="66"/>
        <v>#NUM!</v>
      </c>
      <c r="D835" s="95" t="e">
        <f t="shared" si="67"/>
        <v>#NUM!</v>
      </c>
      <c r="E835" s="381" t="e">
        <f t="shared" si="68"/>
        <v>#NUM!</v>
      </c>
      <c r="F835" s="95" t="e">
        <f t="shared" si="69"/>
        <v>#NUM!</v>
      </c>
      <c r="G835" s="102" t="e">
        <f t="shared" si="70"/>
        <v>#NUM!</v>
      </c>
    </row>
    <row r="836" spans="2:7">
      <c r="B836" s="100">
        <v>401</v>
      </c>
      <c r="C836" s="95" t="e">
        <f t="shared" si="66"/>
        <v>#NUM!</v>
      </c>
      <c r="D836" s="95" t="e">
        <f t="shared" si="67"/>
        <v>#NUM!</v>
      </c>
      <c r="E836" s="381" t="e">
        <f t="shared" si="68"/>
        <v>#NUM!</v>
      </c>
      <c r="F836" s="95" t="e">
        <f t="shared" si="69"/>
        <v>#NUM!</v>
      </c>
      <c r="G836" s="102" t="e">
        <f t="shared" si="70"/>
        <v>#NUM!</v>
      </c>
    </row>
    <row r="837" spans="2:7">
      <c r="B837" s="100">
        <v>402</v>
      </c>
      <c r="C837" s="95" t="e">
        <f t="shared" si="66"/>
        <v>#NUM!</v>
      </c>
      <c r="D837" s="95" t="e">
        <f t="shared" si="67"/>
        <v>#NUM!</v>
      </c>
      <c r="E837" s="381" t="e">
        <f t="shared" si="68"/>
        <v>#NUM!</v>
      </c>
      <c r="F837" s="95" t="e">
        <f t="shared" si="69"/>
        <v>#NUM!</v>
      </c>
      <c r="G837" s="102" t="e">
        <f t="shared" si="70"/>
        <v>#NUM!</v>
      </c>
    </row>
    <row r="838" spans="2:7">
      <c r="B838" s="100">
        <v>403</v>
      </c>
      <c r="C838" s="95" t="e">
        <f t="shared" si="66"/>
        <v>#NUM!</v>
      </c>
      <c r="D838" s="95" t="e">
        <f t="shared" si="67"/>
        <v>#NUM!</v>
      </c>
      <c r="E838" s="381" t="e">
        <f t="shared" si="68"/>
        <v>#NUM!</v>
      </c>
      <c r="F838" s="95" t="e">
        <f t="shared" si="69"/>
        <v>#NUM!</v>
      </c>
      <c r="G838" s="102" t="e">
        <f t="shared" si="70"/>
        <v>#NUM!</v>
      </c>
    </row>
    <row r="839" spans="2:7">
      <c r="B839" s="100">
        <v>404</v>
      </c>
      <c r="C839" s="95" t="e">
        <f t="shared" si="66"/>
        <v>#NUM!</v>
      </c>
      <c r="D839" s="95" t="e">
        <f t="shared" si="67"/>
        <v>#NUM!</v>
      </c>
      <c r="E839" s="381" t="e">
        <f t="shared" si="68"/>
        <v>#NUM!</v>
      </c>
      <c r="F839" s="95" t="e">
        <f t="shared" si="69"/>
        <v>#NUM!</v>
      </c>
      <c r="G839" s="102" t="e">
        <f t="shared" si="70"/>
        <v>#NUM!</v>
      </c>
    </row>
    <row r="840" spans="2:7">
      <c r="B840" s="100">
        <v>405</v>
      </c>
      <c r="C840" s="95" t="e">
        <f t="shared" si="66"/>
        <v>#NUM!</v>
      </c>
      <c r="D840" s="95" t="e">
        <f t="shared" si="67"/>
        <v>#NUM!</v>
      </c>
      <c r="E840" s="381" t="e">
        <f t="shared" si="68"/>
        <v>#NUM!</v>
      </c>
      <c r="F840" s="95" t="e">
        <f t="shared" si="69"/>
        <v>#NUM!</v>
      </c>
      <c r="G840" s="102" t="e">
        <f t="shared" si="70"/>
        <v>#NUM!</v>
      </c>
    </row>
    <row r="841" spans="2:7">
      <c r="B841" s="100">
        <v>406</v>
      </c>
      <c r="C841" s="95" t="e">
        <f t="shared" si="66"/>
        <v>#NUM!</v>
      </c>
      <c r="D841" s="95" t="e">
        <f t="shared" si="67"/>
        <v>#NUM!</v>
      </c>
      <c r="E841" s="381" t="e">
        <f t="shared" si="68"/>
        <v>#NUM!</v>
      </c>
      <c r="F841" s="95" t="e">
        <f t="shared" si="69"/>
        <v>#NUM!</v>
      </c>
      <c r="G841" s="102" t="e">
        <f t="shared" si="70"/>
        <v>#NUM!</v>
      </c>
    </row>
    <row r="842" spans="2:7">
      <c r="B842" s="100">
        <v>407</v>
      </c>
      <c r="C842" s="95" t="e">
        <f t="shared" si="66"/>
        <v>#NUM!</v>
      </c>
      <c r="D842" s="95" t="e">
        <f t="shared" si="67"/>
        <v>#NUM!</v>
      </c>
      <c r="E842" s="381" t="e">
        <f t="shared" si="68"/>
        <v>#NUM!</v>
      </c>
      <c r="F842" s="95" t="e">
        <f t="shared" si="69"/>
        <v>#NUM!</v>
      </c>
      <c r="G842" s="102" t="e">
        <f t="shared" si="70"/>
        <v>#NUM!</v>
      </c>
    </row>
    <row r="843" spans="2:7">
      <c r="B843" s="100">
        <v>408</v>
      </c>
      <c r="C843" s="95" t="e">
        <f t="shared" si="66"/>
        <v>#NUM!</v>
      </c>
      <c r="D843" s="95" t="e">
        <f t="shared" si="67"/>
        <v>#NUM!</v>
      </c>
      <c r="E843" s="381" t="e">
        <f t="shared" si="68"/>
        <v>#NUM!</v>
      </c>
      <c r="F843" s="95" t="e">
        <f t="shared" si="69"/>
        <v>#NUM!</v>
      </c>
      <c r="G843" s="102" t="e">
        <f t="shared" si="70"/>
        <v>#NUM!</v>
      </c>
    </row>
    <row r="844" spans="2:7">
      <c r="B844" s="100">
        <v>409</v>
      </c>
      <c r="C844" s="95" t="e">
        <f t="shared" si="66"/>
        <v>#NUM!</v>
      </c>
      <c r="D844" s="95" t="e">
        <f t="shared" si="67"/>
        <v>#NUM!</v>
      </c>
      <c r="E844" s="381" t="e">
        <f t="shared" si="68"/>
        <v>#NUM!</v>
      </c>
      <c r="F844" s="95" t="e">
        <f t="shared" si="69"/>
        <v>#NUM!</v>
      </c>
      <c r="G844" s="102" t="e">
        <f t="shared" si="70"/>
        <v>#NUM!</v>
      </c>
    </row>
    <row r="845" spans="2:7">
      <c r="B845" s="100">
        <v>410</v>
      </c>
      <c r="C845" s="95" t="e">
        <f t="shared" si="66"/>
        <v>#NUM!</v>
      </c>
      <c r="D845" s="95" t="e">
        <f t="shared" si="67"/>
        <v>#NUM!</v>
      </c>
      <c r="E845" s="381" t="e">
        <f t="shared" si="68"/>
        <v>#NUM!</v>
      </c>
      <c r="F845" s="95" t="e">
        <f t="shared" si="69"/>
        <v>#NUM!</v>
      </c>
      <c r="G845" s="102" t="e">
        <f t="shared" si="70"/>
        <v>#NUM!</v>
      </c>
    </row>
    <row r="846" spans="2:7">
      <c r="B846" s="100">
        <v>411</v>
      </c>
      <c r="C846" s="95" t="e">
        <f t="shared" si="66"/>
        <v>#NUM!</v>
      </c>
      <c r="D846" s="95" t="e">
        <f t="shared" si="67"/>
        <v>#NUM!</v>
      </c>
      <c r="E846" s="381" t="e">
        <f t="shared" si="68"/>
        <v>#NUM!</v>
      </c>
      <c r="F846" s="95" t="e">
        <f t="shared" si="69"/>
        <v>#NUM!</v>
      </c>
      <c r="G846" s="102" t="e">
        <f t="shared" si="70"/>
        <v>#NUM!</v>
      </c>
    </row>
    <row r="847" spans="2:7">
      <c r="B847" s="100">
        <v>412</v>
      </c>
      <c r="C847" s="95" t="e">
        <f t="shared" si="66"/>
        <v>#NUM!</v>
      </c>
      <c r="D847" s="95" t="e">
        <f t="shared" si="67"/>
        <v>#NUM!</v>
      </c>
      <c r="E847" s="381" t="e">
        <f t="shared" si="68"/>
        <v>#NUM!</v>
      </c>
      <c r="F847" s="95" t="e">
        <f t="shared" si="69"/>
        <v>#NUM!</v>
      </c>
      <c r="G847" s="102" t="e">
        <f t="shared" si="70"/>
        <v>#NUM!</v>
      </c>
    </row>
    <row r="848" spans="2:7">
      <c r="B848" s="100">
        <v>413</v>
      </c>
      <c r="C848" s="95" t="e">
        <f t="shared" si="66"/>
        <v>#NUM!</v>
      </c>
      <c r="D848" s="95" t="e">
        <f t="shared" si="67"/>
        <v>#NUM!</v>
      </c>
      <c r="E848" s="381" t="e">
        <f t="shared" si="68"/>
        <v>#NUM!</v>
      </c>
      <c r="F848" s="95" t="e">
        <f t="shared" si="69"/>
        <v>#NUM!</v>
      </c>
      <c r="G848" s="102" t="e">
        <f t="shared" si="70"/>
        <v>#NUM!</v>
      </c>
    </row>
    <row r="849" spans="2:7">
      <c r="B849" s="100">
        <v>414</v>
      </c>
      <c r="C849" s="95" t="e">
        <f t="shared" si="66"/>
        <v>#NUM!</v>
      </c>
      <c r="D849" s="95" t="e">
        <f t="shared" si="67"/>
        <v>#NUM!</v>
      </c>
      <c r="E849" s="381" t="e">
        <f t="shared" si="68"/>
        <v>#NUM!</v>
      </c>
      <c r="F849" s="95" t="e">
        <f t="shared" si="69"/>
        <v>#NUM!</v>
      </c>
      <c r="G849" s="102" t="e">
        <f t="shared" si="70"/>
        <v>#NUM!</v>
      </c>
    </row>
    <row r="850" spans="2:7">
      <c r="B850" s="100">
        <v>415</v>
      </c>
      <c r="C850" s="95" t="e">
        <f t="shared" si="66"/>
        <v>#NUM!</v>
      </c>
      <c r="D850" s="95" t="e">
        <f t="shared" si="67"/>
        <v>#NUM!</v>
      </c>
      <c r="E850" s="381" t="e">
        <f t="shared" si="68"/>
        <v>#NUM!</v>
      </c>
      <c r="F850" s="95" t="e">
        <f t="shared" si="69"/>
        <v>#NUM!</v>
      </c>
      <c r="G850" s="102" t="e">
        <f t="shared" si="70"/>
        <v>#NUM!</v>
      </c>
    </row>
    <row r="851" spans="2:7">
      <c r="B851" s="100">
        <v>416</v>
      </c>
      <c r="C851" s="95" t="e">
        <f t="shared" si="66"/>
        <v>#NUM!</v>
      </c>
      <c r="D851" s="95" t="e">
        <f t="shared" si="67"/>
        <v>#NUM!</v>
      </c>
      <c r="E851" s="381" t="e">
        <f t="shared" si="68"/>
        <v>#NUM!</v>
      </c>
      <c r="F851" s="95" t="e">
        <f t="shared" si="69"/>
        <v>#NUM!</v>
      </c>
      <c r="G851" s="102" t="e">
        <f t="shared" si="70"/>
        <v>#NUM!</v>
      </c>
    </row>
    <row r="852" spans="2:7">
      <c r="B852" s="100">
        <v>417</v>
      </c>
      <c r="C852" s="95" t="e">
        <f t="shared" si="66"/>
        <v>#NUM!</v>
      </c>
      <c r="D852" s="95" t="e">
        <f t="shared" si="67"/>
        <v>#NUM!</v>
      </c>
      <c r="E852" s="381" t="e">
        <f t="shared" si="68"/>
        <v>#NUM!</v>
      </c>
      <c r="F852" s="95" t="e">
        <f t="shared" si="69"/>
        <v>#NUM!</v>
      </c>
      <c r="G852" s="102" t="e">
        <f t="shared" si="70"/>
        <v>#NUM!</v>
      </c>
    </row>
    <row r="853" spans="2:7">
      <c r="B853" s="100">
        <v>418</v>
      </c>
      <c r="C853" s="95" t="e">
        <f t="shared" si="66"/>
        <v>#NUM!</v>
      </c>
      <c r="D853" s="95" t="e">
        <f t="shared" si="67"/>
        <v>#NUM!</v>
      </c>
      <c r="E853" s="381" t="e">
        <f t="shared" si="68"/>
        <v>#NUM!</v>
      </c>
      <c r="F853" s="95" t="e">
        <f t="shared" si="69"/>
        <v>#NUM!</v>
      </c>
      <c r="G853" s="102" t="e">
        <f t="shared" si="70"/>
        <v>#NUM!</v>
      </c>
    </row>
    <row r="854" spans="2:7">
      <c r="B854" s="100">
        <v>419</v>
      </c>
      <c r="C854" s="95" t="e">
        <f t="shared" si="66"/>
        <v>#NUM!</v>
      </c>
      <c r="D854" s="95" t="e">
        <f t="shared" si="67"/>
        <v>#NUM!</v>
      </c>
      <c r="E854" s="381" t="e">
        <f t="shared" si="68"/>
        <v>#NUM!</v>
      </c>
      <c r="F854" s="95" t="e">
        <f t="shared" si="69"/>
        <v>#NUM!</v>
      </c>
      <c r="G854" s="102" t="e">
        <f t="shared" si="70"/>
        <v>#NUM!</v>
      </c>
    </row>
    <row r="855" spans="2:7">
      <c r="B855" s="100">
        <v>420</v>
      </c>
      <c r="C855" s="95" t="e">
        <f t="shared" si="66"/>
        <v>#NUM!</v>
      </c>
      <c r="D855" s="95" t="e">
        <f t="shared" si="67"/>
        <v>#NUM!</v>
      </c>
      <c r="E855" s="381" t="e">
        <f t="shared" si="68"/>
        <v>#NUM!</v>
      </c>
      <c r="F855" s="95" t="e">
        <f t="shared" si="69"/>
        <v>#NUM!</v>
      </c>
      <c r="G855" s="102" t="e">
        <f t="shared" si="70"/>
        <v>#NUM!</v>
      </c>
    </row>
    <row r="856" spans="2:7">
      <c r="C856" s="103"/>
      <c r="D856" s="103"/>
      <c r="F856" s="103"/>
    </row>
    <row r="858" spans="2:7">
      <c r="B858" s="39" t="s">
        <v>76</v>
      </c>
    </row>
    <row r="859" spans="2:7">
      <c r="B859" s="92" t="s">
        <v>75</v>
      </c>
      <c r="C859" s="92" t="s">
        <v>34</v>
      </c>
      <c r="D859" s="92" t="s">
        <v>33</v>
      </c>
      <c r="E859" s="380" t="s">
        <v>72</v>
      </c>
      <c r="F859" s="92" t="s">
        <v>73</v>
      </c>
    </row>
    <row r="860" spans="2:7">
      <c r="B860" s="95">
        <f>VLOOKUP(入力シート!AD117*12,住宅ローン返済表!B434:G855,4,0)</f>
        <v>1.178705133497715E-8</v>
      </c>
      <c r="C860" s="96">
        <f>入力シート!AF117*0.01</f>
        <v>0</v>
      </c>
      <c r="D860" s="97">
        <f>入力シート!V117-入力シート!Z117-入力シート!AD117</f>
        <v>0</v>
      </c>
      <c r="E860" s="381" t="e">
        <f>SUM(C864:D864)</f>
        <v>#NUM!</v>
      </c>
      <c r="F860" s="102" t="e">
        <f>E860*12</f>
        <v>#NUM!</v>
      </c>
    </row>
    <row r="862" spans="2:7">
      <c r="B862" s="92" t="s">
        <v>74</v>
      </c>
      <c r="C862" s="92" t="s">
        <v>36</v>
      </c>
      <c r="D862" s="92" t="s">
        <v>37</v>
      </c>
      <c r="E862" s="380" t="s">
        <v>38</v>
      </c>
      <c r="F862" s="92" t="s">
        <v>72</v>
      </c>
      <c r="G862" s="92" t="s">
        <v>73</v>
      </c>
    </row>
    <row r="863" spans="2:7">
      <c r="B863" s="100">
        <v>0</v>
      </c>
      <c r="C863" s="101" t="s">
        <v>39</v>
      </c>
      <c r="D863" s="101" t="s">
        <v>39</v>
      </c>
      <c r="E863" s="381">
        <f>B860</f>
        <v>1.178705133497715E-8</v>
      </c>
      <c r="F863" s="100"/>
      <c r="G863" s="100"/>
    </row>
    <row r="864" spans="2:7">
      <c r="B864" s="100">
        <v>1</v>
      </c>
      <c r="C864" s="95" t="e">
        <f>PPMT(C$860/12,B864,D$860*12,B$860*-1,0,0)</f>
        <v>#NUM!</v>
      </c>
      <c r="D864" s="95" t="e">
        <f>IPMT(C$860/12,B864,D$860*12,B$860*-1,0)</f>
        <v>#NUM!</v>
      </c>
      <c r="E864" s="381" t="e">
        <f>E863-C864</f>
        <v>#NUM!</v>
      </c>
      <c r="F864" s="95" t="e">
        <f>SUM(C864:D864)</f>
        <v>#NUM!</v>
      </c>
      <c r="G864" s="102" t="e">
        <f>F864*12</f>
        <v>#NUM!</v>
      </c>
    </row>
    <row r="865" spans="2:7">
      <c r="B865" s="100">
        <v>2</v>
      </c>
      <c r="C865" s="95" t="e">
        <f t="shared" ref="C865:C928" si="71">PPMT(C$860/12,B865,D$860*12,B$860*-1,0,0)</f>
        <v>#NUM!</v>
      </c>
      <c r="D865" s="95" t="e">
        <f t="shared" ref="D865:D928" si="72">IPMT(C$860/12,B865,D$860*12,B$860*-1,0)</f>
        <v>#NUM!</v>
      </c>
      <c r="E865" s="381" t="e">
        <f t="shared" ref="E865:E928" si="73">E864-C865</f>
        <v>#NUM!</v>
      </c>
      <c r="F865" s="95" t="e">
        <f t="shared" ref="F865:F928" si="74">SUM(C865:D865)</f>
        <v>#NUM!</v>
      </c>
      <c r="G865" s="102" t="e">
        <f t="shared" ref="G865:G928" si="75">F865*12</f>
        <v>#NUM!</v>
      </c>
    </row>
    <row r="866" spans="2:7">
      <c r="B866" s="100">
        <v>3</v>
      </c>
      <c r="C866" s="95" t="e">
        <f t="shared" si="71"/>
        <v>#NUM!</v>
      </c>
      <c r="D866" s="95" t="e">
        <f t="shared" si="72"/>
        <v>#NUM!</v>
      </c>
      <c r="E866" s="381" t="e">
        <f t="shared" si="73"/>
        <v>#NUM!</v>
      </c>
      <c r="F866" s="95" t="e">
        <f t="shared" si="74"/>
        <v>#NUM!</v>
      </c>
      <c r="G866" s="102" t="e">
        <f t="shared" si="75"/>
        <v>#NUM!</v>
      </c>
    </row>
    <row r="867" spans="2:7">
      <c r="B867" s="100">
        <v>4</v>
      </c>
      <c r="C867" s="95" t="e">
        <f t="shared" si="71"/>
        <v>#NUM!</v>
      </c>
      <c r="D867" s="95" t="e">
        <f t="shared" si="72"/>
        <v>#NUM!</v>
      </c>
      <c r="E867" s="381" t="e">
        <f t="shared" si="73"/>
        <v>#NUM!</v>
      </c>
      <c r="F867" s="95" t="e">
        <f t="shared" si="74"/>
        <v>#NUM!</v>
      </c>
      <c r="G867" s="102" t="e">
        <f t="shared" si="75"/>
        <v>#NUM!</v>
      </c>
    </row>
    <row r="868" spans="2:7">
      <c r="B868" s="100">
        <v>5</v>
      </c>
      <c r="C868" s="95" t="e">
        <f t="shared" si="71"/>
        <v>#NUM!</v>
      </c>
      <c r="D868" s="95" t="e">
        <f t="shared" si="72"/>
        <v>#NUM!</v>
      </c>
      <c r="E868" s="381" t="e">
        <f t="shared" si="73"/>
        <v>#NUM!</v>
      </c>
      <c r="F868" s="95" t="e">
        <f t="shared" si="74"/>
        <v>#NUM!</v>
      </c>
      <c r="G868" s="102" t="e">
        <f t="shared" si="75"/>
        <v>#NUM!</v>
      </c>
    </row>
    <row r="869" spans="2:7">
      <c r="B869" s="100">
        <v>6</v>
      </c>
      <c r="C869" s="95" t="e">
        <f t="shared" si="71"/>
        <v>#NUM!</v>
      </c>
      <c r="D869" s="95" t="e">
        <f t="shared" si="72"/>
        <v>#NUM!</v>
      </c>
      <c r="E869" s="381" t="e">
        <f t="shared" si="73"/>
        <v>#NUM!</v>
      </c>
      <c r="F869" s="95" t="e">
        <f t="shared" si="74"/>
        <v>#NUM!</v>
      </c>
      <c r="G869" s="102" t="e">
        <f t="shared" si="75"/>
        <v>#NUM!</v>
      </c>
    </row>
    <row r="870" spans="2:7">
      <c r="B870" s="100">
        <v>7</v>
      </c>
      <c r="C870" s="95" t="e">
        <f t="shared" si="71"/>
        <v>#NUM!</v>
      </c>
      <c r="D870" s="95" t="e">
        <f t="shared" si="72"/>
        <v>#NUM!</v>
      </c>
      <c r="E870" s="381" t="e">
        <f t="shared" si="73"/>
        <v>#NUM!</v>
      </c>
      <c r="F870" s="95" t="e">
        <f t="shared" si="74"/>
        <v>#NUM!</v>
      </c>
      <c r="G870" s="102" t="e">
        <f t="shared" si="75"/>
        <v>#NUM!</v>
      </c>
    </row>
    <row r="871" spans="2:7">
      <c r="B871" s="100">
        <v>8</v>
      </c>
      <c r="C871" s="95" t="e">
        <f t="shared" si="71"/>
        <v>#NUM!</v>
      </c>
      <c r="D871" s="95" t="e">
        <f t="shared" si="72"/>
        <v>#NUM!</v>
      </c>
      <c r="E871" s="381" t="e">
        <f t="shared" si="73"/>
        <v>#NUM!</v>
      </c>
      <c r="F871" s="95" t="e">
        <f t="shared" si="74"/>
        <v>#NUM!</v>
      </c>
      <c r="G871" s="102" t="e">
        <f t="shared" si="75"/>
        <v>#NUM!</v>
      </c>
    </row>
    <row r="872" spans="2:7">
      <c r="B872" s="100">
        <v>9</v>
      </c>
      <c r="C872" s="95" t="e">
        <f t="shared" si="71"/>
        <v>#NUM!</v>
      </c>
      <c r="D872" s="95" t="e">
        <f t="shared" si="72"/>
        <v>#NUM!</v>
      </c>
      <c r="E872" s="381" t="e">
        <f t="shared" si="73"/>
        <v>#NUM!</v>
      </c>
      <c r="F872" s="95" t="e">
        <f t="shared" si="74"/>
        <v>#NUM!</v>
      </c>
      <c r="G872" s="102" t="e">
        <f t="shared" si="75"/>
        <v>#NUM!</v>
      </c>
    </row>
    <row r="873" spans="2:7">
      <c r="B873" s="100">
        <v>10</v>
      </c>
      <c r="C873" s="95" t="e">
        <f t="shared" si="71"/>
        <v>#NUM!</v>
      </c>
      <c r="D873" s="95" t="e">
        <f t="shared" si="72"/>
        <v>#NUM!</v>
      </c>
      <c r="E873" s="381" t="e">
        <f t="shared" si="73"/>
        <v>#NUM!</v>
      </c>
      <c r="F873" s="95" t="e">
        <f t="shared" si="74"/>
        <v>#NUM!</v>
      </c>
      <c r="G873" s="102" t="e">
        <f t="shared" si="75"/>
        <v>#NUM!</v>
      </c>
    </row>
    <row r="874" spans="2:7">
      <c r="B874" s="100">
        <v>11</v>
      </c>
      <c r="C874" s="95" t="e">
        <f t="shared" si="71"/>
        <v>#NUM!</v>
      </c>
      <c r="D874" s="95" t="e">
        <f t="shared" si="72"/>
        <v>#NUM!</v>
      </c>
      <c r="E874" s="381" t="e">
        <f t="shared" si="73"/>
        <v>#NUM!</v>
      </c>
      <c r="F874" s="95" t="e">
        <f t="shared" si="74"/>
        <v>#NUM!</v>
      </c>
      <c r="G874" s="102" t="e">
        <f t="shared" si="75"/>
        <v>#NUM!</v>
      </c>
    </row>
    <row r="875" spans="2:7">
      <c r="B875" s="100">
        <v>12</v>
      </c>
      <c r="C875" s="95" t="e">
        <f t="shared" si="71"/>
        <v>#NUM!</v>
      </c>
      <c r="D875" s="95" t="e">
        <f t="shared" si="72"/>
        <v>#NUM!</v>
      </c>
      <c r="E875" s="381" t="e">
        <f t="shared" si="73"/>
        <v>#NUM!</v>
      </c>
      <c r="F875" s="95" t="e">
        <f t="shared" si="74"/>
        <v>#NUM!</v>
      </c>
      <c r="G875" s="102" t="e">
        <f t="shared" si="75"/>
        <v>#NUM!</v>
      </c>
    </row>
    <row r="876" spans="2:7">
      <c r="B876" s="100">
        <v>13</v>
      </c>
      <c r="C876" s="95" t="e">
        <f t="shared" si="71"/>
        <v>#NUM!</v>
      </c>
      <c r="D876" s="95" t="e">
        <f t="shared" si="72"/>
        <v>#NUM!</v>
      </c>
      <c r="E876" s="381" t="e">
        <f t="shared" si="73"/>
        <v>#NUM!</v>
      </c>
      <c r="F876" s="95" t="e">
        <f t="shared" si="74"/>
        <v>#NUM!</v>
      </c>
      <c r="G876" s="102" t="e">
        <f t="shared" si="75"/>
        <v>#NUM!</v>
      </c>
    </row>
    <row r="877" spans="2:7">
      <c r="B877" s="100">
        <v>14</v>
      </c>
      <c r="C877" s="95" t="e">
        <f t="shared" si="71"/>
        <v>#NUM!</v>
      </c>
      <c r="D877" s="95" t="e">
        <f t="shared" si="72"/>
        <v>#NUM!</v>
      </c>
      <c r="E877" s="381" t="e">
        <f t="shared" si="73"/>
        <v>#NUM!</v>
      </c>
      <c r="F877" s="95" t="e">
        <f t="shared" si="74"/>
        <v>#NUM!</v>
      </c>
      <c r="G877" s="102" t="e">
        <f t="shared" si="75"/>
        <v>#NUM!</v>
      </c>
    </row>
    <row r="878" spans="2:7">
      <c r="B878" s="100">
        <v>15</v>
      </c>
      <c r="C878" s="95" t="e">
        <f t="shared" si="71"/>
        <v>#NUM!</v>
      </c>
      <c r="D878" s="95" t="e">
        <f t="shared" si="72"/>
        <v>#NUM!</v>
      </c>
      <c r="E878" s="381" t="e">
        <f t="shared" si="73"/>
        <v>#NUM!</v>
      </c>
      <c r="F878" s="95" t="e">
        <f t="shared" si="74"/>
        <v>#NUM!</v>
      </c>
      <c r="G878" s="102" t="e">
        <f t="shared" si="75"/>
        <v>#NUM!</v>
      </c>
    </row>
    <row r="879" spans="2:7">
      <c r="B879" s="100">
        <v>16</v>
      </c>
      <c r="C879" s="95" t="e">
        <f t="shared" si="71"/>
        <v>#NUM!</v>
      </c>
      <c r="D879" s="95" t="e">
        <f t="shared" si="72"/>
        <v>#NUM!</v>
      </c>
      <c r="E879" s="381" t="e">
        <f t="shared" si="73"/>
        <v>#NUM!</v>
      </c>
      <c r="F879" s="95" t="e">
        <f t="shared" si="74"/>
        <v>#NUM!</v>
      </c>
      <c r="G879" s="102" t="e">
        <f t="shared" si="75"/>
        <v>#NUM!</v>
      </c>
    </row>
    <row r="880" spans="2:7">
      <c r="B880" s="100">
        <v>17</v>
      </c>
      <c r="C880" s="95" t="e">
        <f t="shared" si="71"/>
        <v>#NUM!</v>
      </c>
      <c r="D880" s="95" t="e">
        <f t="shared" si="72"/>
        <v>#NUM!</v>
      </c>
      <c r="E880" s="381" t="e">
        <f t="shared" si="73"/>
        <v>#NUM!</v>
      </c>
      <c r="F880" s="95" t="e">
        <f t="shared" si="74"/>
        <v>#NUM!</v>
      </c>
      <c r="G880" s="102" t="e">
        <f t="shared" si="75"/>
        <v>#NUM!</v>
      </c>
    </row>
    <row r="881" spans="2:7">
      <c r="B881" s="100">
        <v>18</v>
      </c>
      <c r="C881" s="95" t="e">
        <f t="shared" si="71"/>
        <v>#NUM!</v>
      </c>
      <c r="D881" s="95" t="e">
        <f t="shared" si="72"/>
        <v>#NUM!</v>
      </c>
      <c r="E881" s="381" t="e">
        <f t="shared" si="73"/>
        <v>#NUM!</v>
      </c>
      <c r="F881" s="95" t="e">
        <f t="shared" si="74"/>
        <v>#NUM!</v>
      </c>
      <c r="G881" s="102" t="e">
        <f t="shared" si="75"/>
        <v>#NUM!</v>
      </c>
    </row>
    <row r="882" spans="2:7">
      <c r="B882" s="100">
        <v>19</v>
      </c>
      <c r="C882" s="95" t="e">
        <f t="shared" si="71"/>
        <v>#NUM!</v>
      </c>
      <c r="D882" s="95" t="e">
        <f t="shared" si="72"/>
        <v>#NUM!</v>
      </c>
      <c r="E882" s="381" t="e">
        <f t="shared" si="73"/>
        <v>#NUM!</v>
      </c>
      <c r="F882" s="95" t="e">
        <f t="shared" si="74"/>
        <v>#NUM!</v>
      </c>
      <c r="G882" s="102" t="e">
        <f t="shared" si="75"/>
        <v>#NUM!</v>
      </c>
    </row>
    <row r="883" spans="2:7">
      <c r="B883" s="100">
        <v>20</v>
      </c>
      <c r="C883" s="95" t="e">
        <f t="shared" si="71"/>
        <v>#NUM!</v>
      </c>
      <c r="D883" s="95" t="e">
        <f t="shared" si="72"/>
        <v>#NUM!</v>
      </c>
      <c r="E883" s="381" t="e">
        <f t="shared" si="73"/>
        <v>#NUM!</v>
      </c>
      <c r="F883" s="95" t="e">
        <f t="shared" si="74"/>
        <v>#NUM!</v>
      </c>
      <c r="G883" s="102" t="e">
        <f t="shared" si="75"/>
        <v>#NUM!</v>
      </c>
    </row>
    <row r="884" spans="2:7">
      <c r="B884" s="100">
        <v>21</v>
      </c>
      <c r="C884" s="95" t="e">
        <f t="shared" si="71"/>
        <v>#NUM!</v>
      </c>
      <c r="D884" s="95" t="e">
        <f t="shared" si="72"/>
        <v>#NUM!</v>
      </c>
      <c r="E884" s="381" t="e">
        <f t="shared" si="73"/>
        <v>#NUM!</v>
      </c>
      <c r="F884" s="95" t="e">
        <f t="shared" si="74"/>
        <v>#NUM!</v>
      </c>
      <c r="G884" s="102" t="e">
        <f t="shared" si="75"/>
        <v>#NUM!</v>
      </c>
    </row>
    <row r="885" spans="2:7">
      <c r="B885" s="100">
        <v>22</v>
      </c>
      <c r="C885" s="95" t="e">
        <f t="shared" si="71"/>
        <v>#NUM!</v>
      </c>
      <c r="D885" s="95" t="e">
        <f t="shared" si="72"/>
        <v>#NUM!</v>
      </c>
      <c r="E885" s="381" t="e">
        <f t="shared" si="73"/>
        <v>#NUM!</v>
      </c>
      <c r="F885" s="95" t="e">
        <f t="shared" si="74"/>
        <v>#NUM!</v>
      </c>
      <c r="G885" s="102" t="e">
        <f t="shared" si="75"/>
        <v>#NUM!</v>
      </c>
    </row>
    <row r="886" spans="2:7">
      <c r="B886" s="100">
        <v>23</v>
      </c>
      <c r="C886" s="95" t="e">
        <f t="shared" si="71"/>
        <v>#NUM!</v>
      </c>
      <c r="D886" s="95" t="e">
        <f t="shared" si="72"/>
        <v>#NUM!</v>
      </c>
      <c r="E886" s="381" t="e">
        <f t="shared" si="73"/>
        <v>#NUM!</v>
      </c>
      <c r="F886" s="95" t="e">
        <f t="shared" si="74"/>
        <v>#NUM!</v>
      </c>
      <c r="G886" s="102" t="e">
        <f t="shared" si="75"/>
        <v>#NUM!</v>
      </c>
    </row>
    <row r="887" spans="2:7">
      <c r="B887" s="100">
        <v>24</v>
      </c>
      <c r="C887" s="95" t="e">
        <f t="shared" si="71"/>
        <v>#NUM!</v>
      </c>
      <c r="D887" s="95" t="e">
        <f t="shared" si="72"/>
        <v>#NUM!</v>
      </c>
      <c r="E887" s="381" t="e">
        <f t="shared" si="73"/>
        <v>#NUM!</v>
      </c>
      <c r="F887" s="95" t="e">
        <f t="shared" si="74"/>
        <v>#NUM!</v>
      </c>
      <c r="G887" s="102" t="e">
        <f t="shared" si="75"/>
        <v>#NUM!</v>
      </c>
    </row>
    <row r="888" spans="2:7">
      <c r="B888" s="100">
        <v>25</v>
      </c>
      <c r="C888" s="95" t="e">
        <f t="shared" si="71"/>
        <v>#NUM!</v>
      </c>
      <c r="D888" s="95" t="e">
        <f t="shared" si="72"/>
        <v>#NUM!</v>
      </c>
      <c r="E888" s="381" t="e">
        <f t="shared" si="73"/>
        <v>#NUM!</v>
      </c>
      <c r="F888" s="95" t="e">
        <f t="shared" si="74"/>
        <v>#NUM!</v>
      </c>
      <c r="G888" s="102" t="e">
        <f t="shared" si="75"/>
        <v>#NUM!</v>
      </c>
    </row>
    <row r="889" spans="2:7">
      <c r="B889" s="100">
        <v>26</v>
      </c>
      <c r="C889" s="95" t="e">
        <f t="shared" si="71"/>
        <v>#NUM!</v>
      </c>
      <c r="D889" s="95" t="e">
        <f t="shared" si="72"/>
        <v>#NUM!</v>
      </c>
      <c r="E889" s="381" t="e">
        <f t="shared" si="73"/>
        <v>#NUM!</v>
      </c>
      <c r="F889" s="95" t="e">
        <f t="shared" si="74"/>
        <v>#NUM!</v>
      </c>
      <c r="G889" s="102" t="e">
        <f t="shared" si="75"/>
        <v>#NUM!</v>
      </c>
    </row>
    <row r="890" spans="2:7">
      <c r="B890" s="100">
        <v>27</v>
      </c>
      <c r="C890" s="95" t="e">
        <f t="shared" si="71"/>
        <v>#NUM!</v>
      </c>
      <c r="D890" s="95" t="e">
        <f t="shared" si="72"/>
        <v>#NUM!</v>
      </c>
      <c r="E890" s="381" t="e">
        <f t="shared" si="73"/>
        <v>#NUM!</v>
      </c>
      <c r="F890" s="95" t="e">
        <f t="shared" si="74"/>
        <v>#NUM!</v>
      </c>
      <c r="G890" s="102" t="e">
        <f t="shared" si="75"/>
        <v>#NUM!</v>
      </c>
    </row>
    <row r="891" spans="2:7">
      <c r="B891" s="100">
        <v>28</v>
      </c>
      <c r="C891" s="95" t="e">
        <f t="shared" si="71"/>
        <v>#NUM!</v>
      </c>
      <c r="D891" s="95" t="e">
        <f t="shared" si="72"/>
        <v>#NUM!</v>
      </c>
      <c r="E891" s="381" t="e">
        <f t="shared" si="73"/>
        <v>#NUM!</v>
      </c>
      <c r="F891" s="95" t="e">
        <f t="shared" si="74"/>
        <v>#NUM!</v>
      </c>
      <c r="G891" s="102" t="e">
        <f t="shared" si="75"/>
        <v>#NUM!</v>
      </c>
    </row>
    <row r="892" spans="2:7">
      <c r="B892" s="100">
        <v>29</v>
      </c>
      <c r="C892" s="95" t="e">
        <f t="shared" si="71"/>
        <v>#NUM!</v>
      </c>
      <c r="D892" s="95" t="e">
        <f t="shared" si="72"/>
        <v>#NUM!</v>
      </c>
      <c r="E892" s="381" t="e">
        <f t="shared" si="73"/>
        <v>#NUM!</v>
      </c>
      <c r="F892" s="95" t="e">
        <f t="shared" si="74"/>
        <v>#NUM!</v>
      </c>
      <c r="G892" s="102" t="e">
        <f t="shared" si="75"/>
        <v>#NUM!</v>
      </c>
    </row>
    <row r="893" spans="2:7">
      <c r="B893" s="100">
        <v>30</v>
      </c>
      <c r="C893" s="95" t="e">
        <f t="shared" si="71"/>
        <v>#NUM!</v>
      </c>
      <c r="D893" s="95" t="e">
        <f t="shared" si="72"/>
        <v>#NUM!</v>
      </c>
      <c r="E893" s="381" t="e">
        <f t="shared" si="73"/>
        <v>#NUM!</v>
      </c>
      <c r="F893" s="95" t="e">
        <f t="shared" si="74"/>
        <v>#NUM!</v>
      </c>
      <c r="G893" s="102" t="e">
        <f t="shared" si="75"/>
        <v>#NUM!</v>
      </c>
    </row>
    <row r="894" spans="2:7">
      <c r="B894" s="100">
        <v>31</v>
      </c>
      <c r="C894" s="95" t="e">
        <f t="shared" si="71"/>
        <v>#NUM!</v>
      </c>
      <c r="D894" s="95" t="e">
        <f t="shared" si="72"/>
        <v>#NUM!</v>
      </c>
      <c r="E894" s="381" t="e">
        <f t="shared" si="73"/>
        <v>#NUM!</v>
      </c>
      <c r="F894" s="95" t="e">
        <f t="shared" si="74"/>
        <v>#NUM!</v>
      </c>
      <c r="G894" s="102" t="e">
        <f t="shared" si="75"/>
        <v>#NUM!</v>
      </c>
    </row>
    <row r="895" spans="2:7">
      <c r="B895" s="100">
        <v>32</v>
      </c>
      <c r="C895" s="95" t="e">
        <f t="shared" si="71"/>
        <v>#NUM!</v>
      </c>
      <c r="D895" s="95" t="e">
        <f t="shared" si="72"/>
        <v>#NUM!</v>
      </c>
      <c r="E895" s="381" t="e">
        <f t="shared" si="73"/>
        <v>#NUM!</v>
      </c>
      <c r="F895" s="95" t="e">
        <f t="shared" si="74"/>
        <v>#NUM!</v>
      </c>
      <c r="G895" s="102" t="e">
        <f t="shared" si="75"/>
        <v>#NUM!</v>
      </c>
    </row>
    <row r="896" spans="2:7">
      <c r="B896" s="100">
        <v>33</v>
      </c>
      <c r="C896" s="95" t="e">
        <f t="shared" si="71"/>
        <v>#NUM!</v>
      </c>
      <c r="D896" s="95" t="e">
        <f t="shared" si="72"/>
        <v>#NUM!</v>
      </c>
      <c r="E896" s="381" t="e">
        <f t="shared" si="73"/>
        <v>#NUM!</v>
      </c>
      <c r="F896" s="95" t="e">
        <f t="shared" si="74"/>
        <v>#NUM!</v>
      </c>
      <c r="G896" s="102" t="e">
        <f t="shared" si="75"/>
        <v>#NUM!</v>
      </c>
    </row>
    <row r="897" spans="2:7">
      <c r="B897" s="100">
        <v>34</v>
      </c>
      <c r="C897" s="95" t="e">
        <f t="shared" si="71"/>
        <v>#NUM!</v>
      </c>
      <c r="D897" s="95" t="e">
        <f t="shared" si="72"/>
        <v>#NUM!</v>
      </c>
      <c r="E897" s="381" t="e">
        <f t="shared" si="73"/>
        <v>#NUM!</v>
      </c>
      <c r="F897" s="95" t="e">
        <f t="shared" si="74"/>
        <v>#NUM!</v>
      </c>
      <c r="G897" s="102" t="e">
        <f t="shared" si="75"/>
        <v>#NUM!</v>
      </c>
    </row>
    <row r="898" spans="2:7">
      <c r="B898" s="100">
        <v>35</v>
      </c>
      <c r="C898" s="95" t="e">
        <f t="shared" si="71"/>
        <v>#NUM!</v>
      </c>
      <c r="D898" s="95" t="e">
        <f t="shared" si="72"/>
        <v>#NUM!</v>
      </c>
      <c r="E898" s="381" t="e">
        <f t="shared" si="73"/>
        <v>#NUM!</v>
      </c>
      <c r="F898" s="95" t="e">
        <f t="shared" si="74"/>
        <v>#NUM!</v>
      </c>
      <c r="G898" s="102" t="e">
        <f t="shared" si="75"/>
        <v>#NUM!</v>
      </c>
    </row>
    <row r="899" spans="2:7">
      <c r="B899" s="100">
        <v>36</v>
      </c>
      <c r="C899" s="95" t="e">
        <f t="shared" si="71"/>
        <v>#NUM!</v>
      </c>
      <c r="D899" s="95" t="e">
        <f t="shared" si="72"/>
        <v>#NUM!</v>
      </c>
      <c r="E899" s="381" t="e">
        <f t="shared" si="73"/>
        <v>#NUM!</v>
      </c>
      <c r="F899" s="95" t="e">
        <f t="shared" si="74"/>
        <v>#NUM!</v>
      </c>
      <c r="G899" s="102" t="e">
        <f t="shared" si="75"/>
        <v>#NUM!</v>
      </c>
    </row>
    <row r="900" spans="2:7">
      <c r="B900" s="100">
        <v>37</v>
      </c>
      <c r="C900" s="95" t="e">
        <f t="shared" si="71"/>
        <v>#NUM!</v>
      </c>
      <c r="D900" s="95" t="e">
        <f t="shared" si="72"/>
        <v>#NUM!</v>
      </c>
      <c r="E900" s="381" t="e">
        <f t="shared" si="73"/>
        <v>#NUM!</v>
      </c>
      <c r="F900" s="95" t="e">
        <f t="shared" si="74"/>
        <v>#NUM!</v>
      </c>
      <c r="G900" s="102" t="e">
        <f t="shared" si="75"/>
        <v>#NUM!</v>
      </c>
    </row>
    <row r="901" spans="2:7">
      <c r="B901" s="100">
        <v>38</v>
      </c>
      <c r="C901" s="95" t="e">
        <f t="shared" si="71"/>
        <v>#NUM!</v>
      </c>
      <c r="D901" s="95" t="e">
        <f t="shared" si="72"/>
        <v>#NUM!</v>
      </c>
      <c r="E901" s="381" t="e">
        <f t="shared" si="73"/>
        <v>#NUM!</v>
      </c>
      <c r="F901" s="95" t="e">
        <f t="shared" si="74"/>
        <v>#NUM!</v>
      </c>
      <c r="G901" s="102" t="e">
        <f t="shared" si="75"/>
        <v>#NUM!</v>
      </c>
    </row>
    <row r="902" spans="2:7">
      <c r="B902" s="100">
        <v>39</v>
      </c>
      <c r="C902" s="95" t="e">
        <f t="shared" si="71"/>
        <v>#NUM!</v>
      </c>
      <c r="D902" s="95" t="e">
        <f t="shared" si="72"/>
        <v>#NUM!</v>
      </c>
      <c r="E902" s="381" t="e">
        <f t="shared" si="73"/>
        <v>#NUM!</v>
      </c>
      <c r="F902" s="95" t="e">
        <f t="shared" si="74"/>
        <v>#NUM!</v>
      </c>
      <c r="G902" s="102" t="e">
        <f t="shared" si="75"/>
        <v>#NUM!</v>
      </c>
    </row>
    <row r="903" spans="2:7">
      <c r="B903" s="100">
        <v>40</v>
      </c>
      <c r="C903" s="95" t="e">
        <f t="shared" si="71"/>
        <v>#NUM!</v>
      </c>
      <c r="D903" s="95" t="e">
        <f t="shared" si="72"/>
        <v>#NUM!</v>
      </c>
      <c r="E903" s="381" t="e">
        <f t="shared" si="73"/>
        <v>#NUM!</v>
      </c>
      <c r="F903" s="95" t="e">
        <f t="shared" si="74"/>
        <v>#NUM!</v>
      </c>
      <c r="G903" s="102" t="e">
        <f t="shared" si="75"/>
        <v>#NUM!</v>
      </c>
    </row>
    <row r="904" spans="2:7">
      <c r="B904" s="100">
        <v>41</v>
      </c>
      <c r="C904" s="95" t="e">
        <f t="shared" si="71"/>
        <v>#NUM!</v>
      </c>
      <c r="D904" s="95" t="e">
        <f t="shared" si="72"/>
        <v>#NUM!</v>
      </c>
      <c r="E904" s="381" t="e">
        <f t="shared" si="73"/>
        <v>#NUM!</v>
      </c>
      <c r="F904" s="95" t="e">
        <f t="shared" si="74"/>
        <v>#NUM!</v>
      </c>
      <c r="G904" s="102" t="e">
        <f t="shared" si="75"/>
        <v>#NUM!</v>
      </c>
    </row>
    <row r="905" spans="2:7">
      <c r="B905" s="100">
        <v>42</v>
      </c>
      <c r="C905" s="95" t="e">
        <f t="shared" si="71"/>
        <v>#NUM!</v>
      </c>
      <c r="D905" s="95" t="e">
        <f t="shared" si="72"/>
        <v>#NUM!</v>
      </c>
      <c r="E905" s="381" t="e">
        <f t="shared" si="73"/>
        <v>#NUM!</v>
      </c>
      <c r="F905" s="95" t="e">
        <f t="shared" si="74"/>
        <v>#NUM!</v>
      </c>
      <c r="G905" s="102" t="e">
        <f t="shared" si="75"/>
        <v>#NUM!</v>
      </c>
    </row>
    <row r="906" spans="2:7">
      <c r="B906" s="100">
        <v>43</v>
      </c>
      <c r="C906" s="95" t="e">
        <f t="shared" si="71"/>
        <v>#NUM!</v>
      </c>
      <c r="D906" s="95" t="e">
        <f t="shared" si="72"/>
        <v>#NUM!</v>
      </c>
      <c r="E906" s="381" t="e">
        <f t="shared" si="73"/>
        <v>#NUM!</v>
      </c>
      <c r="F906" s="95" t="e">
        <f t="shared" si="74"/>
        <v>#NUM!</v>
      </c>
      <c r="G906" s="102" t="e">
        <f t="shared" si="75"/>
        <v>#NUM!</v>
      </c>
    </row>
    <row r="907" spans="2:7">
      <c r="B907" s="100">
        <v>44</v>
      </c>
      <c r="C907" s="95" t="e">
        <f t="shared" si="71"/>
        <v>#NUM!</v>
      </c>
      <c r="D907" s="95" t="e">
        <f t="shared" si="72"/>
        <v>#NUM!</v>
      </c>
      <c r="E907" s="381" t="e">
        <f t="shared" si="73"/>
        <v>#NUM!</v>
      </c>
      <c r="F907" s="95" t="e">
        <f t="shared" si="74"/>
        <v>#NUM!</v>
      </c>
      <c r="G907" s="102" t="e">
        <f t="shared" si="75"/>
        <v>#NUM!</v>
      </c>
    </row>
    <row r="908" spans="2:7">
      <c r="B908" s="100">
        <v>45</v>
      </c>
      <c r="C908" s="95" t="e">
        <f t="shared" si="71"/>
        <v>#NUM!</v>
      </c>
      <c r="D908" s="95" t="e">
        <f t="shared" si="72"/>
        <v>#NUM!</v>
      </c>
      <c r="E908" s="381" t="e">
        <f t="shared" si="73"/>
        <v>#NUM!</v>
      </c>
      <c r="F908" s="95" t="e">
        <f t="shared" si="74"/>
        <v>#NUM!</v>
      </c>
      <c r="G908" s="102" t="e">
        <f t="shared" si="75"/>
        <v>#NUM!</v>
      </c>
    </row>
    <row r="909" spans="2:7">
      <c r="B909" s="100">
        <v>46</v>
      </c>
      <c r="C909" s="95" t="e">
        <f t="shared" si="71"/>
        <v>#NUM!</v>
      </c>
      <c r="D909" s="95" t="e">
        <f t="shared" si="72"/>
        <v>#NUM!</v>
      </c>
      <c r="E909" s="381" t="e">
        <f t="shared" si="73"/>
        <v>#NUM!</v>
      </c>
      <c r="F909" s="95" t="e">
        <f t="shared" si="74"/>
        <v>#NUM!</v>
      </c>
      <c r="G909" s="102" t="e">
        <f t="shared" si="75"/>
        <v>#NUM!</v>
      </c>
    </row>
    <row r="910" spans="2:7">
      <c r="B910" s="100">
        <v>47</v>
      </c>
      <c r="C910" s="95" t="e">
        <f t="shared" si="71"/>
        <v>#NUM!</v>
      </c>
      <c r="D910" s="95" t="e">
        <f t="shared" si="72"/>
        <v>#NUM!</v>
      </c>
      <c r="E910" s="381" t="e">
        <f t="shared" si="73"/>
        <v>#NUM!</v>
      </c>
      <c r="F910" s="95" t="e">
        <f t="shared" si="74"/>
        <v>#NUM!</v>
      </c>
      <c r="G910" s="102" t="e">
        <f t="shared" si="75"/>
        <v>#NUM!</v>
      </c>
    </row>
    <row r="911" spans="2:7">
      <c r="B911" s="100">
        <v>48</v>
      </c>
      <c r="C911" s="95" t="e">
        <f t="shared" si="71"/>
        <v>#NUM!</v>
      </c>
      <c r="D911" s="95" t="e">
        <f t="shared" si="72"/>
        <v>#NUM!</v>
      </c>
      <c r="E911" s="381" t="e">
        <f t="shared" si="73"/>
        <v>#NUM!</v>
      </c>
      <c r="F911" s="95" t="e">
        <f t="shared" si="74"/>
        <v>#NUM!</v>
      </c>
      <c r="G911" s="102" t="e">
        <f t="shared" si="75"/>
        <v>#NUM!</v>
      </c>
    </row>
    <row r="912" spans="2:7">
      <c r="B912" s="100">
        <v>49</v>
      </c>
      <c r="C912" s="95" t="e">
        <f t="shared" si="71"/>
        <v>#NUM!</v>
      </c>
      <c r="D912" s="95" t="e">
        <f t="shared" si="72"/>
        <v>#NUM!</v>
      </c>
      <c r="E912" s="381" t="e">
        <f t="shared" si="73"/>
        <v>#NUM!</v>
      </c>
      <c r="F912" s="95" t="e">
        <f t="shared" si="74"/>
        <v>#NUM!</v>
      </c>
      <c r="G912" s="102" t="e">
        <f t="shared" si="75"/>
        <v>#NUM!</v>
      </c>
    </row>
    <row r="913" spans="2:7">
      <c r="B913" s="100">
        <v>50</v>
      </c>
      <c r="C913" s="95" t="e">
        <f t="shared" si="71"/>
        <v>#NUM!</v>
      </c>
      <c r="D913" s="95" t="e">
        <f t="shared" si="72"/>
        <v>#NUM!</v>
      </c>
      <c r="E913" s="381" t="e">
        <f t="shared" si="73"/>
        <v>#NUM!</v>
      </c>
      <c r="F913" s="95" t="e">
        <f t="shared" si="74"/>
        <v>#NUM!</v>
      </c>
      <c r="G913" s="102" t="e">
        <f t="shared" si="75"/>
        <v>#NUM!</v>
      </c>
    </row>
    <row r="914" spans="2:7">
      <c r="B914" s="100">
        <v>51</v>
      </c>
      <c r="C914" s="95" t="e">
        <f t="shared" si="71"/>
        <v>#NUM!</v>
      </c>
      <c r="D914" s="95" t="e">
        <f t="shared" si="72"/>
        <v>#NUM!</v>
      </c>
      <c r="E914" s="381" t="e">
        <f t="shared" si="73"/>
        <v>#NUM!</v>
      </c>
      <c r="F914" s="95" t="e">
        <f t="shared" si="74"/>
        <v>#NUM!</v>
      </c>
      <c r="G914" s="102" t="e">
        <f t="shared" si="75"/>
        <v>#NUM!</v>
      </c>
    </row>
    <row r="915" spans="2:7">
      <c r="B915" s="100">
        <v>52</v>
      </c>
      <c r="C915" s="95" t="e">
        <f t="shared" si="71"/>
        <v>#NUM!</v>
      </c>
      <c r="D915" s="95" t="e">
        <f t="shared" si="72"/>
        <v>#NUM!</v>
      </c>
      <c r="E915" s="381" t="e">
        <f t="shared" si="73"/>
        <v>#NUM!</v>
      </c>
      <c r="F915" s="95" t="e">
        <f t="shared" si="74"/>
        <v>#NUM!</v>
      </c>
      <c r="G915" s="102" t="e">
        <f t="shared" si="75"/>
        <v>#NUM!</v>
      </c>
    </row>
    <row r="916" spans="2:7">
      <c r="B916" s="100">
        <v>53</v>
      </c>
      <c r="C916" s="95" t="e">
        <f t="shared" si="71"/>
        <v>#NUM!</v>
      </c>
      <c r="D916" s="95" t="e">
        <f t="shared" si="72"/>
        <v>#NUM!</v>
      </c>
      <c r="E916" s="381" t="e">
        <f t="shared" si="73"/>
        <v>#NUM!</v>
      </c>
      <c r="F916" s="95" t="e">
        <f t="shared" si="74"/>
        <v>#NUM!</v>
      </c>
      <c r="G916" s="102" t="e">
        <f t="shared" si="75"/>
        <v>#NUM!</v>
      </c>
    </row>
    <row r="917" spans="2:7">
      <c r="B917" s="100">
        <v>54</v>
      </c>
      <c r="C917" s="95" t="e">
        <f t="shared" si="71"/>
        <v>#NUM!</v>
      </c>
      <c r="D917" s="95" t="e">
        <f t="shared" si="72"/>
        <v>#NUM!</v>
      </c>
      <c r="E917" s="381" t="e">
        <f t="shared" si="73"/>
        <v>#NUM!</v>
      </c>
      <c r="F917" s="95" t="e">
        <f t="shared" si="74"/>
        <v>#NUM!</v>
      </c>
      <c r="G917" s="102" t="e">
        <f t="shared" si="75"/>
        <v>#NUM!</v>
      </c>
    </row>
    <row r="918" spans="2:7">
      <c r="B918" s="100">
        <v>55</v>
      </c>
      <c r="C918" s="95" t="e">
        <f t="shared" si="71"/>
        <v>#NUM!</v>
      </c>
      <c r="D918" s="95" t="e">
        <f t="shared" si="72"/>
        <v>#NUM!</v>
      </c>
      <c r="E918" s="381" t="e">
        <f t="shared" si="73"/>
        <v>#NUM!</v>
      </c>
      <c r="F918" s="95" t="e">
        <f t="shared" si="74"/>
        <v>#NUM!</v>
      </c>
      <c r="G918" s="102" t="e">
        <f t="shared" si="75"/>
        <v>#NUM!</v>
      </c>
    </row>
    <row r="919" spans="2:7">
      <c r="B919" s="100">
        <v>56</v>
      </c>
      <c r="C919" s="95" t="e">
        <f t="shared" si="71"/>
        <v>#NUM!</v>
      </c>
      <c r="D919" s="95" t="e">
        <f t="shared" si="72"/>
        <v>#NUM!</v>
      </c>
      <c r="E919" s="381" t="e">
        <f t="shared" si="73"/>
        <v>#NUM!</v>
      </c>
      <c r="F919" s="95" t="e">
        <f t="shared" si="74"/>
        <v>#NUM!</v>
      </c>
      <c r="G919" s="102" t="e">
        <f t="shared" si="75"/>
        <v>#NUM!</v>
      </c>
    </row>
    <row r="920" spans="2:7">
      <c r="B920" s="100">
        <v>57</v>
      </c>
      <c r="C920" s="95" t="e">
        <f t="shared" si="71"/>
        <v>#NUM!</v>
      </c>
      <c r="D920" s="95" t="e">
        <f t="shared" si="72"/>
        <v>#NUM!</v>
      </c>
      <c r="E920" s="381" t="e">
        <f t="shared" si="73"/>
        <v>#NUM!</v>
      </c>
      <c r="F920" s="95" t="e">
        <f t="shared" si="74"/>
        <v>#NUM!</v>
      </c>
      <c r="G920" s="102" t="e">
        <f t="shared" si="75"/>
        <v>#NUM!</v>
      </c>
    </row>
    <row r="921" spans="2:7">
      <c r="B921" s="100">
        <v>58</v>
      </c>
      <c r="C921" s="95" t="e">
        <f t="shared" si="71"/>
        <v>#NUM!</v>
      </c>
      <c r="D921" s="95" t="e">
        <f t="shared" si="72"/>
        <v>#NUM!</v>
      </c>
      <c r="E921" s="381" t="e">
        <f t="shared" si="73"/>
        <v>#NUM!</v>
      </c>
      <c r="F921" s="95" t="e">
        <f t="shared" si="74"/>
        <v>#NUM!</v>
      </c>
      <c r="G921" s="102" t="e">
        <f t="shared" si="75"/>
        <v>#NUM!</v>
      </c>
    </row>
    <row r="922" spans="2:7">
      <c r="B922" s="100">
        <v>59</v>
      </c>
      <c r="C922" s="95" t="e">
        <f t="shared" si="71"/>
        <v>#NUM!</v>
      </c>
      <c r="D922" s="95" t="e">
        <f t="shared" si="72"/>
        <v>#NUM!</v>
      </c>
      <c r="E922" s="381" t="e">
        <f t="shared" si="73"/>
        <v>#NUM!</v>
      </c>
      <c r="F922" s="95" t="e">
        <f t="shared" si="74"/>
        <v>#NUM!</v>
      </c>
      <c r="G922" s="102" t="e">
        <f t="shared" si="75"/>
        <v>#NUM!</v>
      </c>
    </row>
    <row r="923" spans="2:7">
      <c r="B923" s="100">
        <v>60</v>
      </c>
      <c r="C923" s="95" t="e">
        <f t="shared" si="71"/>
        <v>#NUM!</v>
      </c>
      <c r="D923" s="95" t="e">
        <f t="shared" si="72"/>
        <v>#NUM!</v>
      </c>
      <c r="E923" s="381" t="e">
        <f t="shared" si="73"/>
        <v>#NUM!</v>
      </c>
      <c r="F923" s="95" t="e">
        <f t="shared" si="74"/>
        <v>#NUM!</v>
      </c>
      <c r="G923" s="102" t="e">
        <f t="shared" si="75"/>
        <v>#NUM!</v>
      </c>
    </row>
    <row r="924" spans="2:7">
      <c r="B924" s="100">
        <v>61</v>
      </c>
      <c r="C924" s="95" t="e">
        <f t="shared" si="71"/>
        <v>#NUM!</v>
      </c>
      <c r="D924" s="95" t="e">
        <f t="shared" si="72"/>
        <v>#NUM!</v>
      </c>
      <c r="E924" s="381" t="e">
        <f t="shared" si="73"/>
        <v>#NUM!</v>
      </c>
      <c r="F924" s="95" t="e">
        <f t="shared" si="74"/>
        <v>#NUM!</v>
      </c>
      <c r="G924" s="102" t="e">
        <f t="shared" si="75"/>
        <v>#NUM!</v>
      </c>
    </row>
    <row r="925" spans="2:7">
      <c r="B925" s="100">
        <v>62</v>
      </c>
      <c r="C925" s="95" t="e">
        <f t="shared" si="71"/>
        <v>#NUM!</v>
      </c>
      <c r="D925" s="95" t="e">
        <f t="shared" si="72"/>
        <v>#NUM!</v>
      </c>
      <c r="E925" s="381" t="e">
        <f t="shared" si="73"/>
        <v>#NUM!</v>
      </c>
      <c r="F925" s="95" t="e">
        <f t="shared" si="74"/>
        <v>#NUM!</v>
      </c>
      <c r="G925" s="102" t="e">
        <f t="shared" si="75"/>
        <v>#NUM!</v>
      </c>
    </row>
    <row r="926" spans="2:7">
      <c r="B926" s="100">
        <v>63</v>
      </c>
      <c r="C926" s="95" t="e">
        <f t="shared" si="71"/>
        <v>#NUM!</v>
      </c>
      <c r="D926" s="95" t="e">
        <f t="shared" si="72"/>
        <v>#NUM!</v>
      </c>
      <c r="E926" s="381" t="e">
        <f t="shared" si="73"/>
        <v>#NUM!</v>
      </c>
      <c r="F926" s="95" t="e">
        <f t="shared" si="74"/>
        <v>#NUM!</v>
      </c>
      <c r="G926" s="102" t="e">
        <f t="shared" si="75"/>
        <v>#NUM!</v>
      </c>
    </row>
    <row r="927" spans="2:7">
      <c r="B927" s="100">
        <v>64</v>
      </c>
      <c r="C927" s="95" t="e">
        <f t="shared" si="71"/>
        <v>#NUM!</v>
      </c>
      <c r="D927" s="95" t="e">
        <f t="shared" si="72"/>
        <v>#NUM!</v>
      </c>
      <c r="E927" s="381" t="e">
        <f t="shared" si="73"/>
        <v>#NUM!</v>
      </c>
      <c r="F927" s="95" t="e">
        <f t="shared" si="74"/>
        <v>#NUM!</v>
      </c>
      <c r="G927" s="102" t="e">
        <f t="shared" si="75"/>
        <v>#NUM!</v>
      </c>
    </row>
    <row r="928" spans="2:7">
      <c r="B928" s="100">
        <v>65</v>
      </c>
      <c r="C928" s="95" t="e">
        <f t="shared" si="71"/>
        <v>#NUM!</v>
      </c>
      <c r="D928" s="95" t="e">
        <f t="shared" si="72"/>
        <v>#NUM!</v>
      </c>
      <c r="E928" s="381" t="e">
        <f t="shared" si="73"/>
        <v>#NUM!</v>
      </c>
      <c r="F928" s="95" t="e">
        <f t="shared" si="74"/>
        <v>#NUM!</v>
      </c>
      <c r="G928" s="102" t="e">
        <f t="shared" si="75"/>
        <v>#NUM!</v>
      </c>
    </row>
    <row r="929" spans="2:7">
      <c r="B929" s="100">
        <v>66</v>
      </c>
      <c r="C929" s="95" t="e">
        <f t="shared" ref="C929:C992" si="76">PPMT(C$860/12,B929,D$860*12,B$860*-1,0,0)</f>
        <v>#NUM!</v>
      </c>
      <c r="D929" s="95" t="e">
        <f t="shared" ref="D929:D992" si="77">IPMT(C$860/12,B929,D$860*12,B$860*-1,0)</f>
        <v>#NUM!</v>
      </c>
      <c r="E929" s="381" t="e">
        <f t="shared" ref="E929:E992" si="78">E928-C929</f>
        <v>#NUM!</v>
      </c>
      <c r="F929" s="95" t="e">
        <f t="shared" ref="F929:F992" si="79">SUM(C929:D929)</f>
        <v>#NUM!</v>
      </c>
      <c r="G929" s="102" t="e">
        <f t="shared" ref="G929:G992" si="80">F929*12</f>
        <v>#NUM!</v>
      </c>
    </row>
    <row r="930" spans="2:7">
      <c r="B930" s="100">
        <v>67</v>
      </c>
      <c r="C930" s="95" t="e">
        <f t="shared" si="76"/>
        <v>#NUM!</v>
      </c>
      <c r="D930" s="95" t="e">
        <f t="shared" si="77"/>
        <v>#NUM!</v>
      </c>
      <c r="E930" s="381" t="e">
        <f t="shared" si="78"/>
        <v>#NUM!</v>
      </c>
      <c r="F930" s="95" t="e">
        <f t="shared" si="79"/>
        <v>#NUM!</v>
      </c>
      <c r="G930" s="102" t="e">
        <f t="shared" si="80"/>
        <v>#NUM!</v>
      </c>
    </row>
    <row r="931" spans="2:7">
      <c r="B931" s="100">
        <v>68</v>
      </c>
      <c r="C931" s="95" t="e">
        <f t="shared" si="76"/>
        <v>#NUM!</v>
      </c>
      <c r="D931" s="95" t="e">
        <f t="shared" si="77"/>
        <v>#NUM!</v>
      </c>
      <c r="E931" s="381" t="e">
        <f t="shared" si="78"/>
        <v>#NUM!</v>
      </c>
      <c r="F931" s="95" t="e">
        <f t="shared" si="79"/>
        <v>#NUM!</v>
      </c>
      <c r="G931" s="102" t="e">
        <f t="shared" si="80"/>
        <v>#NUM!</v>
      </c>
    </row>
    <row r="932" spans="2:7">
      <c r="B932" s="100">
        <v>69</v>
      </c>
      <c r="C932" s="95" t="e">
        <f t="shared" si="76"/>
        <v>#NUM!</v>
      </c>
      <c r="D932" s="95" t="e">
        <f t="shared" si="77"/>
        <v>#NUM!</v>
      </c>
      <c r="E932" s="381" t="e">
        <f t="shared" si="78"/>
        <v>#NUM!</v>
      </c>
      <c r="F932" s="95" t="e">
        <f t="shared" si="79"/>
        <v>#NUM!</v>
      </c>
      <c r="G932" s="102" t="e">
        <f t="shared" si="80"/>
        <v>#NUM!</v>
      </c>
    </row>
    <row r="933" spans="2:7">
      <c r="B933" s="100">
        <v>70</v>
      </c>
      <c r="C933" s="95" t="e">
        <f t="shared" si="76"/>
        <v>#NUM!</v>
      </c>
      <c r="D933" s="95" t="e">
        <f t="shared" si="77"/>
        <v>#NUM!</v>
      </c>
      <c r="E933" s="381" t="e">
        <f t="shared" si="78"/>
        <v>#NUM!</v>
      </c>
      <c r="F933" s="95" t="e">
        <f t="shared" si="79"/>
        <v>#NUM!</v>
      </c>
      <c r="G933" s="102" t="e">
        <f t="shared" si="80"/>
        <v>#NUM!</v>
      </c>
    </row>
    <row r="934" spans="2:7">
      <c r="B934" s="100">
        <v>71</v>
      </c>
      <c r="C934" s="95" t="e">
        <f t="shared" si="76"/>
        <v>#NUM!</v>
      </c>
      <c r="D934" s="95" t="e">
        <f t="shared" si="77"/>
        <v>#NUM!</v>
      </c>
      <c r="E934" s="381" t="e">
        <f t="shared" si="78"/>
        <v>#NUM!</v>
      </c>
      <c r="F934" s="95" t="e">
        <f t="shared" si="79"/>
        <v>#NUM!</v>
      </c>
      <c r="G934" s="102" t="e">
        <f t="shared" si="80"/>
        <v>#NUM!</v>
      </c>
    </row>
    <row r="935" spans="2:7">
      <c r="B935" s="100">
        <v>72</v>
      </c>
      <c r="C935" s="95" t="e">
        <f t="shared" si="76"/>
        <v>#NUM!</v>
      </c>
      <c r="D935" s="95" t="e">
        <f t="shared" si="77"/>
        <v>#NUM!</v>
      </c>
      <c r="E935" s="381" t="e">
        <f t="shared" si="78"/>
        <v>#NUM!</v>
      </c>
      <c r="F935" s="95" t="e">
        <f t="shared" si="79"/>
        <v>#NUM!</v>
      </c>
      <c r="G935" s="102" t="e">
        <f t="shared" si="80"/>
        <v>#NUM!</v>
      </c>
    </row>
    <row r="936" spans="2:7">
      <c r="B936" s="100">
        <v>73</v>
      </c>
      <c r="C936" s="95" t="e">
        <f t="shared" si="76"/>
        <v>#NUM!</v>
      </c>
      <c r="D936" s="95" t="e">
        <f t="shared" si="77"/>
        <v>#NUM!</v>
      </c>
      <c r="E936" s="381" t="e">
        <f t="shared" si="78"/>
        <v>#NUM!</v>
      </c>
      <c r="F936" s="95" t="e">
        <f t="shared" si="79"/>
        <v>#NUM!</v>
      </c>
      <c r="G936" s="102" t="e">
        <f t="shared" si="80"/>
        <v>#NUM!</v>
      </c>
    </row>
    <row r="937" spans="2:7">
      <c r="B937" s="100">
        <v>74</v>
      </c>
      <c r="C937" s="95" t="e">
        <f t="shared" si="76"/>
        <v>#NUM!</v>
      </c>
      <c r="D937" s="95" t="e">
        <f t="shared" si="77"/>
        <v>#NUM!</v>
      </c>
      <c r="E937" s="381" t="e">
        <f t="shared" si="78"/>
        <v>#NUM!</v>
      </c>
      <c r="F937" s="95" t="e">
        <f t="shared" si="79"/>
        <v>#NUM!</v>
      </c>
      <c r="G937" s="102" t="e">
        <f t="shared" si="80"/>
        <v>#NUM!</v>
      </c>
    </row>
    <row r="938" spans="2:7">
      <c r="B938" s="100">
        <v>75</v>
      </c>
      <c r="C938" s="95" t="e">
        <f t="shared" si="76"/>
        <v>#NUM!</v>
      </c>
      <c r="D938" s="95" t="e">
        <f t="shared" si="77"/>
        <v>#NUM!</v>
      </c>
      <c r="E938" s="381" t="e">
        <f t="shared" si="78"/>
        <v>#NUM!</v>
      </c>
      <c r="F938" s="95" t="e">
        <f t="shared" si="79"/>
        <v>#NUM!</v>
      </c>
      <c r="G938" s="102" t="e">
        <f t="shared" si="80"/>
        <v>#NUM!</v>
      </c>
    </row>
    <row r="939" spans="2:7">
      <c r="B939" s="100">
        <v>76</v>
      </c>
      <c r="C939" s="95" t="e">
        <f t="shared" si="76"/>
        <v>#NUM!</v>
      </c>
      <c r="D939" s="95" t="e">
        <f t="shared" si="77"/>
        <v>#NUM!</v>
      </c>
      <c r="E939" s="381" t="e">
        <f t="shared" si="78"/>
        <v>#NUM!</v>
      </c>
      <c r="F939" s="95" t="e">
        <f t="shared" si="79"/>
        <v>#NUM!</v>
      </c>
      <c r="G939" s="102" t="e">
        <f t="shared" si="80"/>
        <v>#NUM!</v>
      </c>
    </row>
    <row r="940" spans="2:7">
      <c r="B940" s="100">
        <v>77</v>
      </c>
      <c r="C940" s="95" t="e">
        <f t="shared" si="76"/>
        <v>#NUM!</v>
      </c>
      <c r="D940" s="95" t="e">
        <f t="shared" si="77"/>
        <v>#NUM!</v>
      </c>
      <c r="E940" s="381" t="e">
        <f t="shared" si="78"/>
        <v>#NUM!</v>
      </c>
      <c r="F940" s="95" t="e">
        <f t="shared" si="79"/>
        <v>#NUM!</v>
      </c>
      <c r="G940" s="102" t="e">
        <f t="shared" si="80"/>
        <v>#NUM!</v>
      </c>
    </row>
    <row r="941" spans="2:7">
      <c r="B941" s="100">
        <v>78</v>
      </c>
      <c r="C941" s="95" t="e">
        <f t="shared" si="76"/>
        <v>#NUM!</v>
      </c>
      <c r="D941" s="95" t="e">
        <f t="shared" si="77"/>
        <v>#NUM!</v>
      </c>
      <c r="E941" s="381" t="e">
        <f t="shared" si="78"/>
        <v>#NUM!</v>
      </c>
      <c r="F941" s="95" t="e">
        <f t="shared" si="79"/>
        <v>#NUM!</v>
      </c>
      <c r="G941" s="102" t="e">
        <f t="shared" si="80"/>
        <v>#NUM!</v>
      </c>
    </row>
    <row r="942" spans="2:7">
      <c r="B942" s="100">
        <v>79</v>
      </c>
      <c r="C942" s="95" t="e">
        <f t="shared" si="76"/>
        <v>#NUM!</v>
      </c>
      <c r="D942" s="95" t="e">
        <f t="shared" si="77"/>
        <v>#NUM!</v>
      </c>
      <c r="E942" s="381" t="e">
        <f t="shared" si="78"/>
        <v>#NUM!</v>
      </c>
      <c r="F942" s="95" t="e">
        <f t="shared" si="79"/>
        <v>#NUM!</v>
      </c>
      <c r="G942" s="102" t="e">
        <f t="shared" si="80"/>
        <v>#NUM!</v>
      </c>
    </row>
    <row r="943" spans="2:7">
      <c r="B943" s="100">
        <v>80</v>
      </c>
      <c r="C943" s="95" t="e">
        <f t="shared" si="76"/>
        <v>#NUM!</v>
      </c>
      <c r="D943" s="95" t="e">
        <f t="shared" si="77"/>
        <v>#NUM!</v>
      </c>
      <c r="E943" s="381" t="e">
        <f t="shared" si="78"/>
        <v>#NUM!</v>
      </c>
      <c r="F943" s="95" t="e">
        <f t="shared" si="79"/>
        <v>#NUM!</v>
      </c>
      <c r="G943" s="102" t="e">
        <f t="shared" si="80"/>
        <v>#NUM!</v>
      </c>
    </row>
    <row r="944" spans="2:7">
      <c r="B944" s="100">
        <v>81</v>
      </c>
      <c r="C944" s="95" t="e">
        <f t="shared" si="76"/>
        <v>#NUM!</v>
      </c>
      <c r="D944" s="95" t="e">
        <f t="shared" si="77"/>
        <v>#NUM!</v>
      </c>
      <c r="E944" s="381" t="e">
        <f t="shared" si="78"/>
        <v>#NUM!</v>
      </c>
      <c r="F944" s="95" t="e">
        <f t="shared" si="79"/>
        <v>#NUM!</v>
      </c>
      <c r="G944" s="102" t="e">
        <f t="shared" si="80"/>
        <v>#NUM!</v>
      </c>
    </row>
    <row r="945" spans="2:7">
      <c r="B945" s="100">
        <v>82</v>
      </c>
      <c r="C945" s="95" t="e">
        <f t="shared" si="76"/>
        <v>#NUM!</v>
      </c>
      <c r="D945" s="95" t="e">
        <f t="shared" si="77"/>
        <v>#NUM!</v>
      </c>
      <c r="E945" s="381" t="e">
        <f t="shared" si="78"/>
        <v>#NUM!</v>
      </c>
      <c r="F945" s="95" t="e">
        <f t="shared" si="79"/>
        <v>#NUM!</v>
      </c>
      <c r="G945" s="102" t="e">
        <f t="shared" si="80"/>
        <v>#NUM!</v>
      </c>
    </row>
    <row r="946" spans="2:7">
      <c r="B946" s="100">
        <v>83</v>
      </c>
      <c r="C946" s="95" t="e">
        <f t="shared" si="76"/>
        <v>#NUM!</v>
      </c>
      <c r="D946" s="95" t="e">
        <f t="shared" si="77"/>
        <v>#NUM!</v>
      </c>
      <c r="E946" s="381" t="e">
        <f t="shared" si="78"/>
        <v>#NUM!</v>
      </c>
      <c r="F946" s="95" t="e">
        <f t="shared" si="79"/>
        <v>#NUM!</v>
      </c>
      <c r="G946" s="102" t="e">
        <f t="shared" si="80"/>
        <v>#NUM!</v>
      </c>
    </row>
    <row r="947" spans="2:7">
      <c r="B947" s="100">
        <v>84</v>
      </c>
      <c r="C947" s="95" t="e">
        <f t="shared" si="76"/>
        <v>#NUM!</v>
      </c>
      <c r="D947" s="95" t="e">
        <f t="shared" si="77"/>
        <v>#NUM!</v>
      </c>
      <c r="E947" s="381" t="e">
        <f t="shared" si="78"/>
        <v>#NUM!</v>
      </c>
      <c r="F947" s="95" t="e">
        <f t="shared" si="79"/>
        <v>#NUM!</v>
      </c>
      <c r="G947" s="102" t="e">
        <f t="shared" si="80"/>
        <v>#NUM!</v>
      </c>
    </row>
    <row r="948" spans="2:7">
      <c r="B948" s="100">
        <v>85</v>
      </c>
      <c r="C948" s="95" t="e">
        <f t="shared" si="76"/>
        <v>#NUM!</v>
      </c>
      <c r="D948" s="95" t="e">
        <f t="shared" si="77"/>
        <v>#NUM!</v>
      </c>
      <c r="E948" s="381" t="e">
        <f t="shared" si="78"/>
        <v>#NUM!</v>
      </c>
      <c r="F948" s="95" t="e">
        <f t="shared" si="79"/>
        <v>#NUM!</v>
      </c>
      <c r="G948" s="102" t="e">
        <f t="shared" si="80"/>
        <v>#NUM!</v>
      </c>
    </row>
    <row r="949" spans="2:7">
      <c r="B949" s="100">
        <v>86</v>
      </c>
      <c r="C949" s="95" t="e">
        <f t="shared" si="76"/>
        <v>#NUM!</v>
      </c>
      <c r="D949" s="95" t="e">
        <f t="shared" si="77"/>
        <v>#NUM!</v>
      </c>
      <c r="E949" s="381" t="e">
        <f t="shared" si="78"/>
        <v>#NUM!</v>
      </c>
      <c r="F949" s="95" t="e">
        <f t="shared" si="79"/>
        <v>#NUM!</v>
      </c>
      <c r="G949" s="102" t="e">
        <f t="shared" si="80"/>
        <v>#NUM!</v>
      </c>
    </row>
    <row r="950" spans="2:7">
      <c r="B950" s="100">
        <v>87</v>
      </c>
      <c r="C950" s="95" t="e">
        <f t="shared" si="76"/>
        <v>#NUM!</v>
      </c>
      <c r="D950" s="95" t="e">
        <f t="shared" si="77"/>
        <v>#NUM!</v>
      </c>
      <c r="E950" s="381" t="e">
        <f t="shared" si="78"/>
        <v>#NUM!</v>
      </c>
      <c r="F950" s="95" t="e">
        <f t="shared" si="79"/>
        <v>#NUM!</v>
      </c>
      <c r="G950" s="102" t="e">
        <f t="shared" si="80"/>
        <v>#NUM!</v>
      </c>
    </row>
    <row r="951" spans="2:7">
      <c r="B951" s="100">
        <v>88</v>
      </c>
      <c r="C951" s="95" t="e">
        <f t="shared" si="76"/>
        <v>#NUM!</v>
      </c>
      <c r="D951" s="95" t="e">
        <f t="shared" si="77"/>
        <v>#NUM!</v>
      </c>
      <c r="E951" s="381" t="e">
        <f t="shared" si="78"/>
        <v>#NUM!</v>
      </c>
      <c r="F951" s="95" t="e">
        <f t="shared" si="79"/>
        <v>#NUM!</v>
      </c>
      <c r="G951" s="102" t="e">
        <f t="shared" si="80"/>
        <v>#NUM!</v>
      </c>
    </row>
    <row r="952" spans="2:7">
      <c r="B952" s="100">
        <v>89</v>
      </c>
      <c r="C952" s="95" t="e">
        <f t="shared" si="76"/>
        <v>#NUM!</v>
      </c>
      <c r="D952" s="95" t="e">
        <f t="shared" si="77"/>
        <v>#NUM!</v>
      </c>
      <c r="E952" s="381" t="e">
        <f t="shared" si="78"/>
        <v>#NUM!</v>
      </c>
      <c r="F952" s="95" t="e">
        <f t="shared" si="79"/>
        <v>#NUM!</v>
      </c>
      <c r="G952" s="102" t="e">
        <f t="shared" si="80"/>
        <v>#NUM!</v>
      </c>
    </row>
    <row r="953" spans="2:7">
      <c r="B953" s="100">
        <v>90</v>
      </c>
      <c r="C953" s="95" t="e">
        <f t="shared" si="76"/>
        <v>#NUM!</v>
      </c>
      <c r="D953" s="95" t="e">
        <f t="shared" si="77"/>
        <v>#NUM!</v>
      </c>
      <c r="E953" s="381" t="e">
        <f t="shared" si="78"/>
        <v>#NUM!</v>
      </c>
      <c r="F953" s="95" t="e">
        <f t="shared" si="79"/>
        <v>#NUM!</v>
      </c>
      <c r="G953" s="102" t="e">
        <f t="shared" si="80"/>
        <v>#NUM!</v>
      </c>
    </row>
    <row r="954" spans="2:7">
      <c r="B954" s="100">
        <v>91</v>
      </c>
      <c r="C954" s="95" t="e">
        <f t="shared" si="76"/>
        <v>#NUM!</v>
      </c>
      <c r="D954" s="95" t="e">
        <f t="shared" si="77"/>
        <v>#NUM!</v>
      </c>
      <c r="E954" s="381" t="e">
        <f t="shared" si="78"/>
        <v>#NUM!</v>
      </c>
      <c r="F954" s="95" t="e">
        <f t="shared" si="79"/>
        <v>#NUM!</v>
      </c>
      <c r="G954" s="102" t="e">
        <f t="shared" si="80"/>
        <v>#NUM!</v>
      </c>
    </row>
    <row r="955" spans="2:7">
      <c r="B955" s="100">
        <v>92</v>
      </c>
      <c r="C955" s="95" t="e">
        <f t="shared" si="76"/>
        <v>#NUM!</v>
      </c>
      <c r="D955" s="95" t="e">
        <f t="shared" si="77"/>
        <v>#NUM!</v>
      </c>
      <c r="E955" s="381" t="e">
        <f t="shared" si="78"/>
        <v>#NUM!</v>
      </c>
      <c r="F955" s="95" t="e">
        <f t="shared" si="79"/>
        <v>#NUM!</v>
      </c>
      <c r="G955" s="102" t="e">
        <f t="shared" si="80"/>
        <v>#NUM!</v>
      </c>
    </row>
    <row r="956" spans="2:7">
      <c r="B956" s="100">
        <v>93</v>
      </c>
      <c r="C956" s="95" t="e">
        <f t="shared" si="76"/>
        <v>#NUM!</v>
      </c>
      <c r="D956" s="95" t="e">
        <f t="shared" si="77"/>
        <v>#NUM!</v>
      </c>
      <c r="E956" s="381" t="e">
        <f t="shared" si="78"/>
        <v>#NUM!</v>
      </c>
      <c r="F956" s="95" t="e">
        <f t="shared" si="79"/>
        <v>#NUM!</v>
      </c>
      <c r="G956" s="102" t="e">
        <f t="shared" si="80"/>
        <v>#NUM!</v>
      </c>
    </row>
    <row r="957" spans="2:7">
      <c r="B957" s="100">
        <v>94</v>
      </c>
      <c r="C957" s="95" t="e">
        <f t="shared" si="76"/>
        <v>#NUM!</v>
      </c>
      <c r="D957" s="95" t="e">
        <f t="shared" si="77"/>
        <v>#NUM!</v>
      </c>
      <c r="E957" s="381" t="e">
        <f t="shared" si="78"/>
        <v>#NUM!</v>
      </c>
      <c r="F957" s="95" t="e">
        <f t="shared" si="79"/>
        <v>#NUM!</v>
      </c>
      <c r="G957" s="102" t="e">
        <f t="shared" si="80"/>
        <v>#NUM!</v>
      </c>
    </row>
    <row r="958" spans="2:7">
      <c r="B958" s="100">
        <v>95</v>
      </c>
      <c r="C958" s="95" t="e">
        <f t="shared" si="76"/>
        <v>#NUM!</v>
      </c>
      <c r="D958" s="95" t="e">
        <f t="shared" si="77"/>
        <v>#NUM!</v>
      </c>
      <c r="E958" s="381" t="e">
        <f t="shared" si="78"/>
        <v>#NUM!</v>
      </c>
      <c r="F958" s="95" t="e">
        <f t="shared" si="79"/>
        <v>#NUM!</v>
      </c>
      <c r="G958" s="102" t="e">
        <f t="shared" si="80"/>
        <v>#NUM!</v>
      </c>
    </row>
    <row r="959" spans="2:7">
      <c r="B959" s="100">
        <v>96</v>
      </c>
      <c r="C959" s="95" t="e">
        <f t="shared" si="76"/>
        <v>#NUM!</v>
      </c>
      <c r="D959" s="95" t="e">
        <f t="shared" si="77"/>
        <v>#NUM!</v>
      </c>
      <c r="E959" s="381" t="e">
        <f t="shared" si="78"/>
        <v>#NUM!</v>
      </c>
      <c r="F959" s="95" t="e">
        <f t="shared" si="79"/>
        <v>#NUM!</v>
      </c>
      <c r="G959" s="102" t="e">
        <f t="shared" si="80"/>
        <v>#NUM!</v>
      </c>
    </row>
    <row r="960" spans="2:7">
      <c r="B960" s="100">
        <v>97</v>
      </c>
      <c r="C960" s="95" t="e">
        <f t="shared" si="76"/>
        <v>#NUM!</v>
      </c>
      <c r="D960" s="95" t="e">
        <f t="shared" si="77"/>
        <v>#NUM!</v>
      </c>
      <c r="E960" s="381" t="e">
        <f t="shared" si="78"/>
        <v>#NUM!</v>
      </c>
      <c r="F960" s="95" t="e">
        <f t="shared" si="79"/>
        <v>#NUM!</v>
      </c>
      <c r="G960" s="102" t="e">
        <f t="shared" si="80"/>
        <v>#NUM!</v>
      </c>
    </row>
    <row r="961" spans="2:7">
      <c r="B961" s="100">
        <v>98</v>
      </c>
      <c r="C961" s="95" t="e">
        <f t="shared" si="76"/>
        <v>#NUM!</v>
      </c>
      <c r="D961" s="95" t="e">
        <f t="shared" si="77"/>
        <v>#NUM!</v>
      </c>
      <c r="E961" s="381" t="e">
        <f t="shared" si="78"/>
        <v>#NUM!</v>
      </c>
      <c r="F961" s="95" t="e">
        <f t="shared" si="79"/>
        <v>#NUM!</v>
      </c>
      <c r="G961" s="102" t="e">
        <f t="shared" si="80"/>
        <v>#NUM!</v>
      </c>
    </row>
    <row r="962" spans="2:7">
      <c r="B962" s="100">
        <v>99</v>
      </c>
      <c r="C962" s="95" t="e">
        <f t="shared" si="76"/>
        <v>#NUM!</v>
      </c>
      <c r="D962" s="95" t="e">
        <f t="shared" si="77"/>
        <v>#NUM!</v>
      </c>
      <c r="E962" s="381" t="e">
        <f t="shared" si="78"/>
        <v>#NUM!</v>
      </c>
      <c r="F962" s="95" t="e">
        <f t="shared" si="79"/>
        <v>#NUM!</v>
      </c>
      <c r="G962" s="102" t="e">
        <f t="shared" si="80"/>
        <v>#NUM!</v>
      </c>
    </row>
    <row r="963" spans="2:7">
      <c r="B963" s="100">
        <v>100</v>
      </c>
      <c r="C963" s="95" t="e">
        <f t="shared" si="76"/>
        <v>#NUM!</v>
      </c>
      <c r="D963" s="95" t="e">
        <f t="shared" si="77"/>
        <v>#NUM!</v>
      </c>
      <c r="E963" s="381" t="e">
        <f t="shared" si="78"/>
        <v>#NUM!</v>
      </c>
      <c r="F963" s="95" t="e">
        <f t="shared" si="79"/>
        <v>#NUM!</v>
      </c>
      <c r="G963" s="102" t="e">
        <f t="shared" si="80"/>
        <v>#NUM!</v>
      </c>
    </row>
    <row r="964" spans="2:7">
      <c r="B964" s="100">
        <v>101</v>
      </c>
      <c r="C964" s="95" t="e">
        <f t="shared" si="76"/>
        <v>#NUM!</v>
      </c>
      <c r="D964" s="95" t="e">
        <f t="shared" si="77"/>
        <v>#NUM!</v>
      </c>
      <c r="E964" s="381" t="e">
        <f t="shared" si="78"/>
        <v>#NUM!</v>
      </c>
      <c r="F964" s="95" t="e">
        <f t="shared" si="79"/>
        <v>#NUM!</v>
      </c>
      <c r="G964" s="102" t="e">
        <f t="shared" si="80"/>
        <v>#NUM!</v>
      </c>
    </row>
    <row r="965" spans="2:7">
      <c r="B965" s="100">
        <v>102</v>
      </c>
      <c r="C965" s="95" t="e">
        <f t="shared" si="76"/>
        <v>#NUM!</v>
      </c>
      <c r="D965" s="95" t="e">
        <f t="shared" si="77"/>
        <v>#NUM!</v>
      </c>
      <c r="E965" s="381" t="e">
        <f t="shared" si="78"/>
        <v>#NUM!</v>
      </c>
      <c r="F965" s="95" t="e">
        <f t="shared" si="79"/>
        <v>#NUM!</v>
      </c>
      <c r="G965" s="102" t="e">
        <f t="shared" si="80"/>
        <v>#NUM!</v>
      </c>
    </row>
    <row r="966" spans="2:7">
      <c r="B966" s="100">
        <v>103</v>
      </c>
      <c r="C966" s="95" t="e">
        <f t="shared" si="76"/>
        <v>#NUM!</v>
      </c>
      <c r="D966" s="95" t="e">
        <f t="shared" si="77"/>
        <v>#NUM!</v>
      </c>
      <c r="E966" s="381" t="e">
        <f t="shared" si="78"/>
        <v>#NUM!</v>
      </c>
      <c r="F966" s="95" t="e">
        <f t="shared" si="79"/>
        <v>#NUM!</v>
      </c>
      <c r="G966" s="102" t="e">
        <f t="shared" si="80"/>
        <v>#NUM!</v>
      </c>
    </row>
    <row r="967" spans="2:7">
      <c r="B967" s="100">
        <v>104</v>
      </c>
      <c r="C967" s="95" t="e">
        <f t="shared" si="76"/>
        <v>#NUM!</v>
      </c>
      <c r="D967" s="95" t="e">
        <f t="shared" si="77"/>
        <v>#NUM!</v>
      </c>
      <c r="E967" s="381" t="e">
        <f t="shared" si="78"/>
        <v>#NUM!</v>
      </c>
      <c r="F967" s="95" t="e">
        <f t="shared" si="79"/>
        <v>#NUM!</v>
      </c>
      <c r="G967" s="102" t="e">
        <f t="shared" si="80"/>
        <v>#NUM!</v>
      </c>
    </row>
    <row r="968" spans="2:7">
      <c r="B968" s="100">
        <v>105</v>
      </c>
      <c r="C968" s="95" t="e">
        <f t="shared" si="76"/>
        <v>#NUM!</v>
      </c>
      <c r="D968" s="95" t="e">
        <f t="shared" si="77"/>
        <v>#NUM!</v>
      </c>
      <c r="E968" s="381" t="e">
        <f t="shared" si="78"/>
        <v>#NUM!</v>
      </c>
      <c r="F968" s="95" t="e">
        <f t="shared" si="79"/>
        <v>#NUM!</v>
      </c>
      <c r="G968" s="102" t="e">
        <f t="shared" si="80"/>
        <v>#NUM!</v>
      </c>
    </row>
    <row r="969" spans="2:7">
      <c r="B969" s="100">
        <v>106</v>
      </c>
      <c r="C969" s="95" t="e">
        <f t="shared" si="76"/>
        <v>#NUM!</v>
      </c>
      <c r="D969" s="95" t="e">
        <f t="shared" si="77"/>
        <v>#NUM!</v>
      </c>
      <c r="E969" s="381" t="e">
        <f t="shared" si="78"/>
        <v>#NUM!</v>
      </c>
      <c r="F969" s="95" t="e">
        <f t="shared" si="79"/>
        <v>#NUM!</v>
      </c>
      <c r="G969" s="102" t="e">
        <f t="shared" si="80"/>
        <v>#NUM!</v>
      </c>
    </row>
    <row r="970" spans="2:7">
      <c r="B970" s="100">
        <v>107</v>
      </c>
      <c r="C970" s="95" t="e">
        <f t="shared" si="76"/>
        <v>#NUM!</v>
      </c>
      <c r="D970" s="95" t="e">
        <f t="shared" si="77"/>
        <v>#NUM!</v>
      </c>
      <c r="E970" s="381" t="e">
        <f t="shared" si="78"/>
        <v>#NUM!</v>
      </c>
      <c r="F970" s="95" t="e">
        <f t="shared" si="79"/>
        <v>#NUM!</v>
      </c>
      <c r="G970" s="102" t="e">
        <f t="shared" si="80"/>
        <v>#NUM!</v>
      </c>
    </row>
    <row r="971" spans="2:7">
      <c r="B971" s="100">
        <v>108</v>
      </c>
      <c r="C971" s="95" t="e">
        <f t="shared" si="76"/>
        <v>#NUM!</v>
      </c>
      <c r="D971" s="95" t="e">
        <f t="shared" si="77"/>
        <v>#NUM!</v>
      </c>
      <c r="E971" s="381" t="e">
        <f t="shared" si="78"/>
        <v>#NUM!</v>
      </c>
      <c r="F971" s="95" t="e">
        <f t="shared" si="79"/>
        <v>#NUM!</v>
      </c>
      <c r="G971" s="102" t="e">
        <f t="shared" si="80"/>
        <v>#NUM!</v>
      </c>
    </row>
    <row r="972" spans="2:7">
      <c r="B972" s="100">
        <v>109</v>
      </c>
      <c r="C972" s="95" t="e">
        <f t="shared" si="76"/>
        <v>#NUM!</v>
      </c>
      <c r="D972" s="95" t="e">
        <f t="shared" si="77"/>
        <v>#NUM!</v>
      </c>
      <c r="E972" s="381" t="e">
        <f t="shared" si="78"/>
        <v>#NUM!</v>
      </c>
      <c r="F972" s="95" t="e">
        <f t="shared" si="79"/>
        <v>#NUM!</v>
      </c>
      <c r="G972" s="102" t="e">
        <f t="shared" si="80"/>
        <v>#NUM!</v>
      </c>
    </row>
    <row r="973" spans="2:7">
      <c r="B973" s="100">
        <v>110</v>
      </c>
      <c r="C973" s="95" t="e">
        <f t="shared" si="76"/>
        <v>#NUM!</v>
      </c>
      <c r="D973" s="95" t="e">
        <f t="shared" si="77"/>
        <v>#NUM!</v>
      </c>
      <c r="E973" s="381" t="e">
        <f t="shared" si="78"/>
        <v>#NUM!</v>
      </c>
      <c r="F973" s="95" t="e">
        <f t="shared" si="79"/>
        <v>#NUM!</v>
      </c>
      <c r="G973" s="102" t="e">
        <f t="shared" si="80"/>
        <v>#NUM!</v>
      </c>
    </row>
    <row r="974" spans="2:7">
      <c r="B974" s="100">
        <v>111</v>
      </c>
      <c r="C974" s="95" t="e">
        <f t="shared" si="76"/>
        <v>#NUM!</v>
      </c>
      <c r="D974" s="95" t="e">
        <f t="shared" si="77"/>
        <v>#NUM!</v>
      </c>
      <c r="E974" s="381" t="e">
        <f t="shared" si="78"/>
        <v>#NUM!</v>
      </c>
      <c r="F974" s="95" t="e">
        <f t="shared" si="79"/>
        <v>#NUM!</v>
      </c>
      <c r="G974" s="102" t="e">
        <f t="shared" si="80"/>
        <v>#NUM!</v>
      </c>
    </row>
    <row r="975" spans="2:7">
      <c r="B975" s="100">
        <v>112</v>
      </c>
      <c r="C975" s="95" t="e">
        <f t="shared" si="76"/>
        <v>#NUM!</v>
      </c>
      <c r="D975" s="95" t="e">
        <f t="shared" si="77"/>
        <v>#NUM!</v>
      </c>
      <c r="E975" s="381" t="e">
        <f t="shared" si="78"/>
        <v>#NUM!</v>
      </c>
      <c r="F975" s="95" t="e">
        <f t="shared" si="79"/>
        <v>#NUM!</v>
      </c>
      <c r="G975" s="102" t="e">
        <f t="shared" si="80"/>
        <v>#NUM!</v>
      </c>
    </row>
    <row r="976" spans="2:7">
      <c r="B976" s="100">
        <v>113</v>
      </c>
      <c r="C976" s="95" t="e">
        <f t="shared" si="76"/>
        <v>#NUM!</v>
      </c>
      <c r="D976" s="95" t="e">
        <f t="shared" si="77"/>
        <v>#NUM!</v>
      </c>
      <c r="E976" s="381" t="e">
        <f t="shared" si="78"/>
        <v>#NUM!</v>
      </c>
      <c r="F976" s="95" t="e">
        <f t="shared" si="79"/>
        <v>#NUM!</v>
      </c>
      <c r="G976" s="102" t="e">
        <f t="shared" si="80"/>
        <v>#NUM!</v>
      </c>
    </row>
    <row r="977" spans="2:7">
      <c r="B977" s="100">
        <v>114</v>
      </c>
      <c r="C977" s="95" t="e">
        <f t="shared" si="76"/>
        <v>#NUM!</v>
      </c>
      <c r="D977" s="95" t="e">
        <f t="shared" si="77"/>
        <v>#NUM!</v>
      </c>
      <c r="E977" s="381" t="e">
        <f t="shared" si="78"/>
        <v>#NUM!</v>
      </c>
      <c r="F977" s="95" t="e">
        <f t="shared" si="79"/>
        <v>#NUM!</v>
      </c>
      <c r="G977" s="102" t="e">
        <f t="shared" si="80"/>
        <v>#NUM!</v>
      </c>
    </row>
    <row r="978" spans="2:7">
      <c r="B978" s="100">
        <v>115</v>
      </c>
      <c r="C978" s="95" t="e">
        <f t="shared" si="76"/>
        <v>#NUM!</v>
      </c>
      <c r="D978" s="95" t="e">
        <f t="shared" si="77"/>
        <v>#NUM!</v>
      </c>
      <c r="E978" s="381" t="e">
        <f t="shared" si="78"/>
        <v>#NUM!</v>
      </c>
      <c r="F978" s="95" t="e">
        <f t="shared" si="79"/>
        <v>#NUM!</v>
      </c>
      <c r="G978" s="102" t="e">
        <f t="shared" si="80"/>
        <v>#NUM!</v>
      </c>
    </row>
    <row r="979" spans="2:7">
      <c r="B979" s="100">
        <v>116</v>
      </c>
      <c r="C979" s="95" t="e">
        <f t="shared" si="76"/>
        <v>#NUM!</v>
      </c>
      <c r="D979" s="95" t="e">
        <f t="shared" si="77"/>
        <v>#NUM!</v>
      </c>
      <c r="E979" s="381" t="e">
        <f t="shared" si="78"/>
        <v>#NUM!</v>
      </c>
      <c r="F979" s="95" t="e">
        <f t="shared" si="79"/>
        <v>#NUM!</v>
      </c>
      <c r="G979" s="102" t="e">
        <f t="shared" si="80"/>
        <v>#NUM!</v>
      </c>
    </row>
    <row r="980" spans="2:7">
      <c r="B980" s="100">
        <v>117</v>
      </c>
      <c r="C980" s="95" t="e">
        <f t="shared" si="76"/>
        <v>#NUM!</v>
      </c>
      <c r="D980" s="95" t="e">
        <f t="shared" si="77"/>
        <v>#NUM!</v>
      </c>
      <c r="E980" s="381" t="e">
        <f t="shared" si="78"/>
        <v>#NUM!</v>
      </c>
      <c r="F980" s="95" t="e">
        <f t="shared" si="79"/>
        <v>#NUM!</v>
      </c>
      <c r="G980" s="102" t="e">
        <f t="shared" si="80"/>
        <v>#NUM!</v>
      </c>
    </row>
    <row r="981" spans="2:7">
      <c r="B981" s="100">
        <v>118</v>
      </c>
      <c r="C981" s="95" t="e">
        <f t="shared" si="76"/>
        <v>#NUM!</v>
      </c>
      <c r="D981" s="95" t="e">
        <f t="shared" si="77"/>
        <v>#NUM!</v>
      </c>
      <c r="E981" s="381" t="e">
        <f t="shared" si="78"/>
        <v>#NUM!</v>
      </c>
      <c r="F981" s="95" t="e">
        <f t="shared" si="79"/>
        <v>#NUM!</v>
      </c>
      <c r="G981" s="102" t="e">
        <f t="shared" si="80"/>
        <v>#NUM!</v>
      </c>
    </row>
    <row r="982" spans="2:7">
      <c r="B982" s="100">
        <v>119</v>
      </c>
      <c r="C982" s="95" t="e">
        <f t="shared" si="76"/>
        <v>#NUM!</v>
      </c>
      <c r="D982" s="95" t="e">
        <f t="shared" si="77"/>
        <v>#NUM!</v>
      </c>
      <c r="E982" s="381" t="e">
        <f t="shared" si="78"/>
        <v>#NUM!</v>
      </c>
      <c r="F982" s="95" t="e">
        <f t="shared" si="79"/>
        <v>#NUM!</v>
      </c>
      <c r="G982" s="102" t="e">
        <f t="shared" si="80"/>
        <v>#NUM!</v>
      </c>
    </row>
    <row r="983" spans="2:7">
      <c r="B983" s="100">
        <v>120</v>
      </c>
      <c r="C983" s="95" t="e">
        <f t="shared" si="76"/>
        <v>#NUM!</v>
      </c>
      <c r="D983" s="95" t="e">
        <f t="shared" si="77"/>
        <v>#NUM!</v>
      </c>
      <c r="E983" s="381" t="e">
        <f t="shared" si="78"/>
        <v>#NUM!</v>
      </c>
      <c r="F983" s="95" t="e">
        <f t="shared" si="79"/>
        <v>#NUM!</v>
      </c>
      <c r="G983" s="102" t="e">
        <f t="shared" si="80"/>
        <v>#NUM!</v>
      </c>
    </row>
    <row r="984" spans="2:7">
      <c r="B984" s="100">
        <v>121</v>
      </c>
      <c r="C984" s="95" t="e">
        <f t="shared" si="76"/>
        <v>#NUM!</v>
      </c>
      <c r="D984" s="95" t="e">
        <f t="shared" si="77"/>
        <v>#NUM!</v>
      </c>
      <c r="E984" s="381" t="e">
        <f t="shared" si="78"/>
        <v>#NUM!</v>
      </c>
      <c r="F984" s="95" t="e">
        <f t="shared" si="79"/>
        <v>#NUM!</v>
      </c>
      <c r="G984" s="102" t="e">
        <f t="shared" si="80"/>
        <v>#NUM!</v>
      </c>
    </row>
    <row r="985" spans="2:7">
      <c r="B985" s="100">
        <v>122</v>
      </c>
      <c r="C985" s="95" t="e">
        <f t="shared" si="76"/>
        <v>#NUM!</v>
      </c>
      <c r="D985" s="95" t="e">
        <f t="shared" si="77"/>
        <v>#NUM!</v>
      </c>
      <c r="E985" s="381" t="e">
        <f t="shared" si="78"/>
        <v>#NUM!</v>
      </c>
      <c r="F985" s="95" t="e">
        <f t="shared" si="79"/>
        <v>#NUM!</v>
      </c>
      <c r="G985" s="102" t="e">
        <f t="shared" si="80"/>
        <v>#NUM!</v>
      </c>
    </row>
    <row r="986" spans="2:7">
      <c r="B986" s="100">
        <v>123</v>
      </c>
      <c r="C986" s="95" t="e">
        <f t="shared" si="76"/>
        <v>#NUM!</v>
      </c>
      <c r="D986" s="95" t="e">
        <f t="shared" si="77"/>
        <v>#NUM!</v>
      </c>
      <c r="E986" s="381" t="e">
        <f t="shared" si="78"/>
        <v>#NUM!</v>
      </c>
      <c r="F986" s="95" t="e">
        <f t="shared" si="79"/>
        <v>#NUM!</v>
      </c>
      <c r="G986" s="102" t="e">
        <f t="shared" si="80"/>
        <v>#NUM!</v>
      </c>
    </row>
    <row r="987" spans="2:7">
      <c r="B987" s="100">
        <v>124</v>
      </c>
      <c r="C987" s="95" t="e">
        <f t="shared" si="76"/>
        <v>#NUM!</v>
      </c>
      <c r="D987" s="95" t="e">
        <f t="shared" si="77"/>
        <v>#NUM!</v>
      </c>
      <c r="E987" s="381" t="e">
        <f t="shared" si="78"/>
        <v>#NUM!</v>
      </c>
      <c r="F987" s="95" t="e">
        <f t="shared" si="79"/>
        <v>#NUM!</v>
      </c>
      <c r="G987" s="102" t="e">
        <f t="shared" si="80"/>
        <v>#NUM!</v>
      </c>
    </row>
    <row r="988" spans="2:7">
      <c r="B988" s="100">
        <v>125</v>
      </c>
      <c r="C988" s="95" t="e">
        <f t="shared" si="76"/>
        <v>#NUM!</v>
      </c>
      <c r="D988" s="95" t="e">
        <f t="shared" si="77"/>
        <v>#NUM!</v>
      </c>
      <c r="E988" s="381" t="e">
        <f t="shared" si="78"/>
        <v>#NUM!</v>
      </c>
      <c r="F988" s="95" t="e">
        <f t="shared" si="79"/>
        <v>#NUM!</v>
      </c>
      <c r="G988" s="102" t="e">
        <f t="shared" si="80"/>
        <v>#NUM!</v>
      </c>
    </row>
    <row r="989" spans="2:7">
      <c r="B989" s="100">
        <v>126</v>
      </c>
      <c r="C989" s="95" t="e">
        <f t="shared" si="76"/>
        <v>#NUM!</v>
      </c>
      <c r="D989" s="95" t="e">
        <f t="shared" si="77"/>
        <v>#NUM!</v>
      </c>
      <c r="E989" s="381" t="e">
        <f t="shared" si="78"/>
        <v>#NUM!</v>
      </c>
      <c r="F989" s="95" t="e">
        <f t="shared" si="79"/>
        <v>#NUM!</v>
      </c>
      <c r="G989" s="102" t="e">
        <f t="shared" si="80"/>
        <v>#NUM!</v>
      </c>
    </row>
    <row r="990" spans="2:7">
      <c r="B990" s="100">
        <v>127</v>
      </c>
      <c r="C990" s="95" t="e">
        <f t="shared" si="76"/>
        <v>#NUM!</v>
      </c>
      <c r="D990" s="95" t="e">
        <f t="shared" si="77"/>
        <v>#NUM!</v>
      </c>
      <c r="E990" s="381" t="e">
        <f t="shared" si="78"/>
        <v>#NUM!</v>
      </c>
      <c r="F990" s="95" t="e">
        <f t="shared" si="79"/>
        <v>#NUM!</v>
      </c>
      <c r="G990" s="102" t="e">
        <f t="shared" si="80"/>
        <v>#NUM!</v>
      </c>
    </row>
    <row r="991" spans="2:7">
      <c r="B991" s="100">
        <v>128</v>
      </c>
      <c r="C991" s="95" t="e">
        <f t="shared" si="76"/>
        <v>#NUM!</v>
      </c>
      <c r="D991" s="95" t="e">
        <f t="shared" si="77"/>
        <v>#NUM!</v>
      </c>
      <c r="E991" s="381" t="e">
        <f t="shared" si="78"/>
        <v>#NUM!</v>
      </c>
      <c r="F991" s="95" t="e">
        <f t="shared" si="79"/>
        <v>#NUM!</v>
      </c>
      <c r="G991" s="102" t="e">
        <f t="shared" si="80"/>
        <v>#NUM!</v>
      </c>
    </row>
    <row r="992" spans="2:7">
      <c r="B992" s="100">
        <v>129</v>
      </c>
      <c r="C992" s="95" t="e">
        <f t="shared" si="76"/>
        <v>#NUM!</v>
      </c>
      <c r="D992" s="95" t="e">
        <f t="shared" si="77"/>
        <v>#NUM!</v>
      </c>
      <c r="E992" s="381" t="e">
        <f t="shared" si="78"/>
        <v>#NUM!</v>
      </c>
      <c r="F992" s="95" t="e">
        <f t="shared" si="79"/>
        <v>#NUM!</v>
      </c>
      <c r="G992" s="102" t="e">
        <f t="shared" si="80"/>
        <v>#NUM!</v>
      </c>
    </row>
    <row r="993" spans="2:7">
      <c r="B993" s="100">
        <v>130</v>
      </c>
      <c r="C993" s="95" t="e">
        <f t="shared" ref="C993:C1056" si="81">PPMT(C$860/12,B993,D$860*12,B$860*-1,0,0)</f>
        <v>#NUM!</v>
      </c>
      <c r="D993" s="95" t="e">
        <f t="shared" ref="D993:D1043" si="82">IPMT(C$860/12,B993,D$860*12,B$860*-1,0)</f>
        <v>#NUM!</v>
      </c>
      <c r="E993" s="381" t="e">
        <f t="shared" ref="E993:E1043" si="83">E992-C993</f>
        <v>#NUM!</v>
      </c>
      <c r="F993" s="95" t="e">
        <f t="shared" ref="F993:F1043" si="84">SUM(C993:D993)</f>
        <v>#NUM!</v>
      </c>
      <c r="G993" s="102" t="e">
        <f t="shared" ref="G993:G1056" si="85">F993*12</f>
        <v>#NUM!</v>
      </c>
    </row>
    <row r="994" spans="2:7">
      <c r="B994" s="100">
        <v>131</v>
      </c>
      <c r="C994" s="95" t="e">
        <f t="shared" si="81"/>
        <v>#NUM!</v>
      </c>
      <c r="D994" s="95" t="e">
        <f t="shared" si="82"/>
        <v>#NUM!</v>
      </c>
      <c r="E994" s="381" t="e">
        <f t="shared" si="83"/>
        <v>#NUM!</v>
      </c>
      <c r="F994" s="95" t="e">
        <f t="shared" si="84"/>
        <v>#NUM!</v>
      </c>
      <c r="G994" s="102" t="e">
        <f t="shared" si="85"/>
        <v>#NUM!</v>
      </c>
    </row>
    <row r="995" spans="2:7">
      <c r="B995" s="100">
        <v>132</v>
      </c>
      <c r="C995" s="95" t="e">
        <f t="shared" si="81"/>
        <v>#NUM!</v>
      </c>
      <c r="D995" s="95" t="e">
        <f t="shared" si="82"/>
        <v>#NUM!</v>
      </c>
      <c r="E995" s="381" t="e">
        <f t="shared" si="83"/>
        <v>#NUM!</v>
      </c>
      <c r="F995" s="95" t="e">
        <f t="shared" si="84"/>
        <v>#NUM!</v>
      </c>
      <c r="G995" s="102" t="e">
        <f t="shared" si="85"/>
        <v>#NUM!</v>
      </c>
    </row>
    <row r="996" spans="2:7">
      <c r="B996" s="100">
        <v>133</v>
      </c>
      <c r="C996" s="95" t="e">
        <f t="shared" si="81"/>
        <v>#NUM!</v>
      </c>
      <c r="D996" s="95" t="e">
        <f t="shared" si="82"/>
        <v>#NUM!</v>
      </c>
      <c r="E996" s="381" t="e">
        <f t="shared" si="83"/>
        <v>#NUM!</v>
      </c>
      <c r="F996" s="95" t="e">
        <f t="shared" si="84"/>
        <v>#NUM!</v>
      </c>
      <c r="G996" s="102" t="e">
        <f t="shared" si="85"/>
        <v>#NUM!</v>
      </c>
    </row>
    <row r="997" spans="2:7">
      <c r="B997" s="100">
        <v>134</v>
      </c>
      <c r="C997" s="95" t="e">
        <f t="shared" si="81"/>
        <v>#NUM!</v>
      </c>
      <c r="D997" s="95" t="e">
        <f t="shared" si="82"/>
        <v>#NUM!</v>
      </c>
      <c r="E997" s="381" t="e">
        <f t="shared" si="83"/>
        <v>#NUM!</v>
      </c>
      <c r="F997" s="95" t="e">
        <f t="shared" si="84"/>
        <v>#NUM!</v>
      </c>
      <c r="G997" s="102" t="e">
        <f t="shared" si="85"/>
        <v>#NUM!</v>
      </c>
    </row>
    <row r="998" spans="2:7">
      <c r="B998" s="100">
        <v>135</v>
      </c>
      <c r="C998" s="95" t="e">
        <f t="shared" si="81"/>
        <v>#NUM!</v>
      </c>
      <c r="D998" s="95" t="e">
        <f t="shared" si="82"/>
        <v>#NUM!</v>
      </c>
      <c r="E998" s="381" t="e">
        <f t="shared" si="83"/>
        <v>#NUM!</v>
      </c>
      <c r="F998" s="95" t="e">
        <f t="shared" si="84"/>
        <v>#NUM!</v>
      </c>
      <c r="G998" s="102" t="e">
        <f t="shared" si="85"/>
        <v>#NUM!</v>
      </c>
    </row>
    <row r="999" spans="2:7">
      <c r="B999" s="100">
        <v>136</v>
      </c>
      <c r="C999" s="95" t="e">
        <f t="shared" si="81"/>
        <v>#NUM!</v>
      </c>
      <c r="D999" s="95" t="e">
        <f t="shared" si="82"/>
        <v>#NUM!</v>
      </c>
      <c r="E999" s="381" t="e">
        <f t="shared" si="83"/>
        <v>#NUM!</v>
      </c>
      <c r="F999" s="95" t="e">
        <f t="shared" si="84"/>
        <v>#NUM!</v>
      </c>
      <c r="G999" s="102" t="e">
        <f t="shared" si="85"/>
        <v>#NUM!</v>
      </c>
    </row>
    <row r="1000" spans="2:7">
      <c r="B1000" s="100">
        <v>137</v>
      </c>
      <c r="C1000" s="95" t="e">
        <f t="shared" si="81"/>
        <v>#NUM!</v>
      </c>
      <c r="D1000" s="95" t="e">
        <f t="shared" si="82"/>
        <v>#NUM!</v>
      </c>
      <c r="E1000" s="381" t="e">
        <f t="shared" si="83"/>
        <v>#NUM!</v>
      </c>
      <c r="F1000" s="95" t="e">
        <f t="shared" si="84"/>
        <v>#NUM!</v>
      </c>
      <c r="G1000" s="102" t="e">
        <f t="shared" si="85"/>
        <v>#NUM!</v>
      </c>
    </row>
    <row r="1001" spans="2:7">
      <c r="B1001" s="100">
        <v>138</v>
      </c>
      <c r="C1001" s="95" t="e">
        <f t="shared" si="81"/>
        <v>#NUM!</v>
      </c>
      <c r="D1001" s="95" t="e">
        <f t="shared" si="82"/>
        <v>#NUM!</v>
      </c>
      <c r="E1001" s="381" t="e">
        <f t="shared" si="83"/>
        <v>#NUM!</v>
      </c>
      <c r="F1001" s="95" t="e">
        <f t="shared" si="84"/>
        <v>#NUM!</v>
      </c>
      <c r="G1001" s="102" t="e">
        <f t="shared" si="85"/>
        <v>#NUM!</v>
      </c>
    </row>
    <row r="1002" spans="2:7">
      <c r="B1002" s="100">
        <v>139</v>
      </c>
      <c r="C1002" s="95" t="e">
        <f t="shared" si="81"/>
        <v>#NUM!</v>
      </c>
      <c r="D1002" s="95" t="e">
        <f t="shared" si="82"/>
        <v>#NUM!</v>
      </c>
      <c r="E1002" s="381" t="e">
        <f t="shared" si="83"/>
        <v>#NUM!</v>
      </c>
      <c r="F1002" s="95" t="e">
        <f t="shared" si="84"/>
        <v>#NUM!</v>
      </c>
      <c r="G1002" s="102" t="e">
        <f t="shared" si="85"/>
        <v>#NUM!</v>
      </c>
    </row>
    <row r="1003" spans="2:7">
      <c r="B1003" s="100">
        <v>140</v>
      </c>
      <c r="C1003" s="95" t="e">
        <f t="shared" si="81"/>
        <v>#NUM!</v>
      </c>
      <c r="D1003" s="95" t="e">
        <f t="shared" si="82"/>
        <v>#NUM!</v>
      </c>
      <c r="E1003" s="381" t="e">
        <f t="shared" si="83"/>
        <v>#NUM!</v>
      </c>
      <c r="F1003" s="95" t="e">
        <f t="shared" si="84"/>
        <v>#NUM!</v>
      </c>
      <c r="G1003" s="102" t="e">
        <f t="shared" si="85"/>
        <v>#NUM!</v>
      </c>
    </row>
    <row r="1004" spans="2:7">
      <c r="B1004" s="100">
        <v>141</v>
      </c>
      <c r="C1004" s="95" t="e">
        <f t="shared" si="81"/>
        <v>#NUM!</v>
      </c>
      <c r="D1004" s="95" t="e">
        <f t="shared" si="82"/>
        <v>#NUM!</v>
      </c>
      <c r="E1004" s="381" t="e">
        <f t="shared" si="83"/>
        <v>#NUM!</v>
      </c>
      <c r="F1004" s="95" t="e">
        <f t="shared" si="84"/>
        <v>#NUM!</v>
      </c>
      <c r="G1004" s="102" t="e">
        <f t="shared" si="85"/>
        <v>#NUM!</v>
      </c>
    </row>
    <row r="1005" spans="2:7">
      <c r="B1005" s="100">
        <v>142</v>
      </c>
      <c r="C1005" s="95" t="e">
        <f t="shared" si="81"/>
        <v>#NUM!</v>
      </c>
      <c r="D1005" s="95" t="e">
        <f t="shared" si="82"/>
        <v>#NUM!</v>
      </c>
      <c r="E1005" s="381" t="e">
        <f t="shared" si="83"/>
        <v>#NUM!</v>
      </c>
      <c r="F1005" s="95" t="e">
        <f t="shared" si="84"/>
        <v>#NUM!</v>
      </c>
      <c r="G1005" s="102" t="e">
        <f t="shared" si="85"/>
        <v>#NUM!</v>
      </c>
    </row>
    <row r="1006" spans="2:7">
      <c r="B1006" s="100">
        <v>143</v>
      </c>
      <c r="C1006" s="95" t="e">
        <f t="shared" si="81"/>
        <v>#NUM!</v>
      </c>
      <c r="D1006" s="95" t="e">
        <f t="shared" si="82"/>
        <v>#NUM!</v>
      </c>
      <c r="E1006" s="381" t="e">
        <f t="shared" si="83"/>
        <v>#NUM!</v>
      </c>
      <c r="F1006" s="95" t="e">
        <f t="shared" si="84"/>
        <v>#NUM!</v>
      </c>
      <c r="G1006" s="102" t="e">
        <f t="shared" si="85"/>
        <v>#NUM!</v>
      </c>
    </row>
    <row r="1007" spans="2:7">
      <c r="B1007" s="100">
        <v>144</v>
      </c>
      <c r="C1007" s="95" t="e">
        <f t="shared" si="81"/>
        <v>#NUM!</v>
      </c>
      <c r="D1007" s="95" t="e">
        <f t="shared" si="82"/>
        <v>#NUM!</v>
      </c>
      <c r="E1007" s="381" t="e">
        <f t="shared" si="83"/>
        <v>#NUM!</v>
      </c>
      <c r="F1007" s="95" t="e">
        <f t="shared" si="84"/>
        <v>#NUM!</v>
      </c>
      <c r="G1007" s="102" t="e">
        <f t="shared" si="85"/>
        <v>#NUM!</v>
      </c>
    </row>
    <row r="1008" spans="2:7">
      <c r="B1008" s="100">
        <v>145</v>
      </c>
      <c r="C1008" s="95" t="e">
        <f t="shared" si="81"/>
        <v>#NUM!</v>
      </c>
      <c r="D1008" s="95" t="e">
        <f t="shared" si="82"/>
        <v>#NUM!</v>
      </c>
      <c r="E1008" s="381" t="e">
        <f t="shared" si="83"/>
        <v>#NUM!</v>
      </c>
      <c r="F1008" s="95" t="e">
        <f t="shared" si="84"/>
        <v>#NUM!</v>
      </c>
      <c r="G1008" s="102" t="e">
        <f t="shared" si="85"/>
        <v>#NUM!</v>
      </c>
    </row>
    <row r="1009" spans="2:7">
      <c r="B1009" s="100">
        <v>146</v>
      </c>
      <c r="C1009" s="95" t="e">
        <f t="shared" si="81"/>
        <v>#NUM!</v>
      </c>
      <c r="D1009" s="95" t="e">
        <f t="shared" si="82"/>
        <v>#NUM!</v>
      </c>
      <c r="E1009" s="381" t="e">
        <f t="shared" si="83"/>
        <v>#NUM!</v>
      </c>
      <c r="F1009" s="95" t="e">
        <f t="shared" si="84"/>
        <v>#NUM!</v>
      </c>
      <c r="G1009" s="102" t="e">
        <f t="shared" si="85"/>
        <v>#NUM!</v>
      </c>
    </row>
    <row r="1010" spans="2:7">
      <c r="B1010" s="100">
        <v>147</v>
      </c>
      <c r="C1010" s="95" t="e">
        <f t="shared" si="81"/>
        <v>#NUM!</v>
      </c>
      <c r="D1010" s="95" t="e">
        <f t="shared" si="82"/>
        <v>#NUM!</v>
      </c>
      <c r="E1010" s="381" t="e">
        <f t="shared" si="83"/>
        <v>#NUM!</v>
      </c>
      <c r="F1010" s="95" t="e">
        <f t="shared" si="84"/>
        <v>#NUM!</v>
      </c>
      <c r="G1010" s="102" t="e">
        <f t="shared" si="85"/>
        <v>#NUM!</v>
      </c>
    </row>
    <row r="1011" spans="2:7">
      <c r="B1011" s="100">
        <v>148</v>
      </c>
      <c r="C1011" s="95" t="e">
        <f t="shared" si="81"/>
        <v>#NUM!</v>
      </c>
      <c r="D1011" s="95" t="e">
        <f t="shared" si="82"/>
        <v>#NUM!</v>
      </c>
      <c r="E1011" s="381" t="e">
        <f t="shared" si="83"/>
        <v>#NUM!</v>
      </c>
      <c r="F1011" s="95" t="e">
        <f t="shared" si="84"/>
        <v>#NUM!</v>
      </c>
      <c r="G1011" s="102" t="e">
        <f t="shared" si="85"/>
        <v>#NUM!</v>
      </c>
    </row>
    <row r="1012" spans="2:7">
      <c r="B1012" s="100">
        <v>149</v>
      </c>
      <c r="C1012" s="95" t="e">
        <f t="shared" si="81"/>
        <v>#NUM!</v>
      </c>
      <c r="D1012" s="95" t="e">
        <f t="shared" si="82"/>
        <v>#NUM!</v>
      </c>
      <c r="E1012" s="381" t="e">
        <f t="shared" si="83"/>
        <v>#NUM!</v>
      </c>
      <c r="F1012" s="95" t="e">
        <f t="shared" si="84"/>
        <v>#NUM!</v>
      </c>
      <c r="G1012" s="102" t="e">
        <f t="shared" si="85"/>
        <v>#NUM!</v>
      </c>
    </row>
    <row r="1013" spans="2:7">
      <c r="B1013" s="100">
        <v>150</v>
      </c>
      <c r="C1013" s="95" t="e">
        <f t="shared" si="81"/>
        <v>#NUM!</v>
      </c>
      <c r="D1013" s="95" t="e">
        <f t="shared" si="82"/>
        <v>#NUM!</v>
      </c>
      <c r="E1013" s="381" t="e">
        <f t="shared" si="83"/>
        <v>#NUM!</v>
      </c>
      <c r="F1013" s="95" t="e">
        <f t="shared" si="84"/>
        <v>#NUM!</v>
      </c>
      <c r="G1013" s="102" t="e">
        <f t="shared" si="85"/>
        <v>#NUM!</v>
      </c>
    </row>
    <row r="1014" spans="2:7">
      <c r="B1014" s="100">
        <v>151</v>
      </c>
      <c r="C1014" s="95" t="e">
        <f t="shared" si="81"/>
        <v>#NUM!</v>
      </c>
      <c r="D1014" s="95" t="e">
        <f t="shared" si="82"/>
        <v>#NUM!</v>
      </c>
      <c r="E1014" s="381" t="e">
        <f t="shared" si="83"/>
        <v>#NUM!</v>
      </c>
      <c r="F1014" s="95" t="e">
        <f t="shared" si="84"/>
        <v>#NUM!</v>
      </c>
      <c r="G1014" s="102" t="e">
        <f t="shared" si="85"/>
        <v>#NUM!</v>
      </c>
    </row>
    <row r="1015" spans="2:7">
      <c r="B1015" s="100">
        <v>152</v>
      </c>
      <c r="C1015" s="95" t="e">
        <f t="shared" si="81"/>
        <v>#NUM!</v>
      </c>
      <c r="D1015" s="95" t="e">
        <f t="shared" si="82"/>
        <v>#NUM!</v>
      </c>
      <c r="E1015" s="381" t="e">
        <f t="shared" si="83"/>
        <v>#NUM!</v>
      </c>
      <c r="F1015" s="95" t="e">
        <f t="shared" si="84"/>
        <v>#NUM!</v>
      </c>
      <c r="G1015" s="102" t="e">
        <f t="shared" si="85"/>
        <v>#NUM!</v>
      </c>
    </row>
    <row r="1016" spans="2:7">
      <c r="B1016" s="100">
        <v>153</v>
      </c>
      <c r="C1016" s="95" t="e">
        <f t="shared" si="81"/>
        <v>#NUM!</v>
      </c>
      <c r="D1016" s="95" t="e">
        <f t="shared" si="82"/>
        <v>#NUM!</v>
      </c>
      <c r="E1016" s="381" t="e">
        <f t="shared" si="83"/>
        <v>#NUM!</v>
      </c>
      <c r="F1016" s="95" t="e">
        <f t="shared" si="84"/>
        <v>#NUM!</v>
      </c>
      <c r="G1016" s="102" t="e">
        <f t="shared" si="85"/>
        <v>#NUM!</v>
      </c>
    </row>
    <row r="1017" spans="2:7">
      <c r="B1017" s="100">
        <v>154</v>
      </c>
      <c r="C1017" s="95" t="e">
        <f t="shared" si="81"/>
        <v>#NUM!</v>
      </c>
      <c r="D1017" s="95" t="e">
        <f t="shared" si="82"/>
        <v>#NUM!</v>
      </c>
      <c r="E1017" s="381" t="e">
        <f t="shared" si="83"/>
        <v>#NUM!</v>
      </c>
      <c r="F1017" s="95" t="e">
        <f t="shared" si="84"/>
        <v>#NUM!</v>
      </c>
      <c r="G1017" s="102" t="e">
        <f t="shared" si="85"/>
        <v>#NUM!</v>
      </c>
    </row>
    <row r="1018" spans="2:7">
      <c r="B1018" s="100">
        <v>155</v>
      </c>
      <c r="C1018" s="95" t="e">
        <f t="shared" si="81"/>
        <v>#NUM!</v>
      </c>
      <c r="D1018" s="95" t="e">
        <f t="shared" si="82"/>
        <v>#NUM!</v>
      </c>
      <c r="E1018" s="381" t="e">
        <f t="shared" si="83"/>
        <v>#NUM!</v>
      </c>
      <c r="F1018" s="95" t="e">
        <f t="shared" si="84"/>
        <v>#NUM!</v>
      </c>
      <c r="G1018" s="102" t="e">
        <f t="shared" si="85"/>
        <v>#NUM!</v>
      </c>
    </row>
    <row r="1019" spans="2:7">
      <c r="B1019" s="100">
        <v>156</v>
      </c>
      <c r="C1019" s="95" t="e">
        <f t="shared" si="81"/>
        <v>#NUM!</v>
      </c>
      <c r="D1019" s="95" t="e">
        <f t="shared" si="82"/>
        <v>#NUM!</v>
      </c>
      <c r="E1019" s="381" t="e">
        <f t="shared" si="83"/>
        <v>#NUM!</v>
      </c>
      <c r="F1019" s="95" t="e">
        <f t="shared" si="84"/>
        <v>#NUM!</v>
      </c>
      <c r="G1019" s="102" t="e">
        <f t="shared" si="85"/>
        <v>#NUM!</v>
      </c>
    </row>
    <row r="1020" spans="2:7">
      <c r="B1020" s="100">
        <v>157</v>
      </c>
      <c r="C1020" s="95" t="e">
        <f t="shared" si="81"/>
        <v>#NUM!</v>
      </c>
      <c r="D1020" s="95" t="e">
        <f t="shared" si="82"/>
        <v>#NUM!</v>
      </c>
      <c r="E1020" s="381" t="e">
        <f t="shared" si="83"/>
        <v>#NUM!</v>
      </c>
      <c r="F1020" s="95" t="e">
        <f t="shared" si="84"/>
        <v>#NUM!</v>
      </c>
      <c r="G1020" s="102" t="e">
        <f t="shared" si="85"/>
        <v>#NUM!</v>
      </c>
    </row>
    <row r="1021" spans="2:7">
      <c r="B1021" s="100">
        <v>158</v>
      </c>
      <c r="C1021" s="95" t="e">
        <f t="shared" si="81"/>
        <v>#NUM!</v>
      </c>
      <c r="D1021" s="95" t="e">
        <f t="shared" si="82"/>
        <v>#NUM!</v>
      </c>
      <c r="E1021" s="381" t="e">
        <f t="shared" si="83"/>
        <v>#NUM!</v>
      </c>
      <c r="F1021" s="95" t="e">
        <f t="shared" si="84"/>
        <v>#NUM!</v>
      </c>
      <c r="G1021" s="102" t="e">
        <f t="shared" si="85"/>
        <v>#NUM!</v>
      </c>
    </row>
    <row r="1022" spans="2:7">
      <c r="B1022" s="100">
        <v>159</v>
      </c>
      <c r="C1022" s="95" t="e">
        <f t="shared" si="81"/>
        <v>#NUM!</v>
      </c>
      <c r="D1022" s="95" t="e">
        <f t="shared" si="82"/>
        <v>#NUM!</v>
      </c>
      <c r="E1022" s="381" t="e">
        <f t="shared" si="83"/>
        <v>#NUM!</v>
      </c>
      <c r="F1022" s="95" t="e">
        <f t="shared" si="84"/>
        <v>#NUM!</v>
      </c>
      <c r="G1022" s="102" t="e">
        <f t="shared" si="85"/>
        <v>#NUM!</v>
      </c>
    </row>
    <row r="1023" spans="2:7">
      <c r="B1023" s="100">
        <v>160</v>
      </c>
      <c r="C1023" s="95" t="e">
        <f t="shared" si="81"/>
        <v>#NUM!</v>
      </c>
      <c r="D1023" s="95" t="e">
        <f t="shared" si="82"/>
        <v>#NUM!</v>
      </c>
      <c r="E1023" s="381" t="e">
        <f t="shared" si="83"/>
        <v>#NUM!</v>
      </c>
      <c r="F1023" s="95" t="e">
        <f t="shared" si="84"/>
        <v>#NUM!</v>
      </c>
      <c r="G1023" s="102" t="e">
        <f t="shared" si="85"/>
        <v>#NUM!</v>
      </c>
    </row>
    <row r="1024" spans="2:7">
      <c r="B1024" s="100">
        <v>161</v>
      </c>
      <c r="C1024" s="95" t="e">
        <f t="shared" si="81"/>
        <v>#NUM!</v>
      </c>
      <c r="D1024" s="95" t="e">
        <f t="shared" si="82"/>
        <v>#NUM!</v>
      </c>
      <c r="E1024" s="381" t="e">
        <f t="shared" si="83"/>
        <v>#NUM!</v>
      </c>
      <c r="F1024" s="95" t="e">
        <f t="shared" si="84"/>
        <v>#NUM!</v>
      </c>
      <c r="G1024" s="102" t="e">
        <f t="shared" si="85"/>
        <v>#NUM!</v>
      </c>
    </row>
    <row r="1025" spans="2:7">
      <c r="B1025" s="100">
        <v>162</v>
      </c>
      <c r="C1025" s="95" t="e">
        <f t="shared" si="81"/>
        <v>#NUM!</v>
      </c>
      <c r="D1025" s="95" t="e">
        <f t="shared" si="82"/>
        <v>#NUM!</v>
      </c>
      <c r="E1025" s="381" t="e">
        <f t="shared" si="83"/>
        <v>#NUM!</v>
      </c>
      <c r="F1025" s="95" t="e">
        <f t="shared" si="84"/>
        <v>#NUM!</v>
      </c>
      <c r="G1025" s="102" t="e">
        <f t="shared" si="85"/>
        <v>#NUM!</v>
      </c>
    </row>
    <row r="1026" spans="2:7">
      <c r="B1026" s="100">
        <v>163</v>
      </c>
      <c r="C1026" s="95" t="e">
        <f t="shared" si="81"/>
        <v>#NUM!</v>
      </c>
      <c r="D1026" s="95" t="e">
        <f t="shared" si="82"/>
        <v>#NUM!</v>
      </c>
      <c r="E1026" s="381" t="e">
        <f t="shared" si="83"/>
        <v>#NUM!</v>
      </c>
      <c r="F1026" s="95" t="e">
        <f t="shared" si="84"/>
        <v>#NUM!</v>
      </c>
      <c r="G1026" s="102" t="e">
        <f t="shared" si="85"/>
        <v>#NUM!</v>
      </c>
    </row>
    <row r="1027" spans="2:7">
      <c r="B1027" s="100">
        <v>164</v>
      </c>
      <c r="C1027" s="95" t="e">
        <f t="shared" si="81"/>
        <v>#NUM!</v>
      </c>
      <c r="D1027" s="95" t="e">
        <f t="shared" si="82"/>
        <v>#NUM!</v>
      </c>
      <c r="E1027" s="381" t="e">
        <f t="shared" si="83"/>
        <v>#NUM!</v>
      </c>
      <c r="F1027" s="95" t="e">
        <f t="shared" si="84"/>
        <v>#NUM!</v>
      </c>
      <c r="G1027" s="102" t="e">
        <f t="shared" si="85"/>
        <v>#NUM!</v>
      </c>
    </row>
    <row r="1028" spans="2:7">
      <c r="B1028" s="100">
        <v>165</v>
      </c>
      <c r="C1028" s="95" t="e">
        <f t="shared" si="81"/>
        <v>#NUM!</v>
      </c>
      <c r="D1028" s="95" t="e">
        <f t="shared" si="82"/>
        <v>#NUM!</v>
      </c>
      <c r="E1028" s="381" t="e">
        <f t="shared" si="83"/>
        <v>#NUM!</v>
      </c>
      <c r="F1028" s="95" t="e">
        <f t="shared" si="84"/>
        <v>#NUM!</v>
      </c>
      <c r="G1028" s="102" t="e">
        <f t="shared" si="85"/>
        <v>#NUM!</v>
      </c>
    </row>
    <row r="1029" spans="2:7">
      <c r="B1029" s="100">
        <v>166</v>
      </c>
      <c r="C1029" s="95" t="e">
        <f t="shared" si="81"/>
        <v>#NUM!</v>
      </c>
      <c r="D1029" s="95" t="e">
        <f t="shared" si="82"/>
        <v>#NUM!</v>
      </c>
      <c r="E1029" s="381" t="e">
        <f t="shared" si="83"/>
        <v>#NUM!</v>
      </c>
      <c r="F1029" s="95" t="e">
        <f t="shared" si="84"/>
        <v>#NUM!</v>
      </c>
      <c r="G1029" s="102" t="e">
        <f t="shared" si="85"/>
        <v>#NUM!</v>
      </c>
    </row>
    <row r="1030" spans="2:7">
      <c r="B1030" s="100">
        <v>167</v>
      </c>
      <c r="C1030" s="95" t="e">
        <f t="shared" si="81"/>
        <v>#NUM!</v>
      </c>
      <c r="D1030" s="95" t="e">
        <f t="shared" si="82"/>
        <v>#NUM!</v>
      </c>
      <c r="E1030" s="381" t="e">
        <f t="shared" si="83"/>
        <v>#NUM!</v>
      </c>
      <c r="F1030" s="95" t="e">
        <f t="shared" si="84"/>
        <v>#NUM!</v>
      </c>
      <c r="G1030" s="102" t="e">
        <f t="shared" si="85"/>
        <v>#NUM!</v>
      </c>
    </row>
    <row r="1031" spans="2:7">
      <c r="B1031" s="100">
        <v>168</v>
      </c>
      <c r="C1031" s="95" t="e">
        <f t="shared" si="81"/>
        <v>#NUM!</v>
      </c>
      <c r="D1031" s="95" t="e">
        <f t="shared" si="82"/>
        <v>#NUM!</v>
      </c>
      <c r="E1031" s="381" t="e">
        <f t="shared" si="83"/>
        <v>#NUM!</v>
      </c>
      <c r="F1031" s="95" t="e">
        <f t="shared" si="84"/>
        <v>#NUM!</v>
      </c>
      <c r="G1031" s="102" t="e">
        <f t="shared" si="85"/>
        <v>#NUM!</v>
      </c>
    </row>
    <row r="1032" spans="2:7">
      <c r="B1032" s="100">
        <v>169</v>
      </c>
      <c r="C1032" s="95" t="e">
        <f t="shared" si="81"/>
        <v>#NUM!</v>
      </c>
      <c r="D1032" s="95" t="e">
        <f t="shared" si="82"/>
        <v>#NUM!</v>
      </c>
      <c r="E1032" s="381" t="e">
        <f t="shared" si="83"/>
        <v>#NUM!</v>
      </c>
      <c r="F1032" s="95" t="e">
        <f t="shared" si="84"/>
        <v>#NUM!</v>
      </c>
      <c r="G1032" s="102" t="e">
        <f t="shared" si="85"/>
        <v>#NUM!</v>
      </c>
    </row>
    <row r="1033" spans="2:7">
      <c r="B1033" s="100">
        <v>170</v>
      </c>
      <c r="C1033" s="95" t="e">
        <f t="shared" si="81"/>
        <v>#NUM!</v>
      </c>
      <c r="D1033" s="95" t="e">
        <f t="shared" si="82"/>
        <v>#NUM!</v>
      </c>
      <c r="E1033" s="381" t="e">
        <f t="shared" si="83"/>
        <v>#NUM!</v>
      </c>
      <c r="F1033" s="95" t="e">
        <f t="shared" si="84"/>
        <v>#NUM!</v>
      </c>
      <c r="G1033" s="102" t="e">
        <f t="shared" si="85"/>
        <v>#NUM!</v>
      </c>
    </row>
    <row r="1034" spans="2:7">
      <c r="B1034" s="100">
        <v>171</v>
      </c>
      <c r="C1034" s="95" t="e">
        <f t="shared" si="81"/>
        <v>#NUM!</v>
      </c>
      <c r="D1034" s="95" t="e">
        <f t="shared" si="82"/>
        <v>#NUM!</v>
      </c>
      <c r="E1034" s="381" t="e">
        <f t="shared" si="83"/>
        <v>#NUM!</v>
      </c>
      <c r="F1034" s="95" t="e">
        <f t="shared" si="84"/>
        <v>#NUM!</v>
      </c>
      <c r="G1034" s="102" t="e">
        <f t="shared" si="85"/>
        <v>#NUM!</v>
      </c>
    </row>
    <row r="1035" spans="2:7">
      <c r="B1035" s="100">
        <v>172</v>
      </c>
      <c r="C1035" s="95" t="e">
        <f t="shared" si="81"/>
        <v>#NUM!</v>
      </c>
      <c r="D1035" s="95" t="e">
        <f t="shared" si="82"/>
        <v>#NUM!</v>
      </c>
      <c r="E1035" s="381" t="e">
        <f t="shared" si="83"/>
        <v>#NUM!</v>
      </c>
      <c r="F1035" s="95" t="e">
        <f t="shared" si="84"/>
        <v>#NUM!</v>
      </c>
      <c r="G1035" s="102" t="e">
        <f t="shared" si="85"/>
        <v>#NUM!</v>
      </c>
    </row>
    <row r="1036" spans="2:7">
      <c r="B1036" s="100">
        <v>173</v>
      </c>
      <c r="C1036" s="95" t="e">
        <f t="shared" si="81"/>
        <v>#NUM!</v>
      </c>
      <c r="D1036" s="95" t="e">
        <f t="shared" si="82"/>
        <v>#NUM!</v>
      </c>
      <c r="E1036" s="381" t="e">
        <f t="shared" si="83"/>
        <v>#NUM!</v>
      </c>
      <c r="F1036" s="95" t="e">
        <f t="shared" si="84"/>
        <v>#NUM!</v>
      </c>
      <c r="G1036" s="102" t="e">
        <f t="shared" si="85"/>
        <v>#NUM!</v>
      </c>
    </row>
    <row r="1037" spans="2:7">
      <c r="B1037" s="100">
        <v>174</v>
      </c>
      <c r="C1037" s="95" t="e">
        <f t="shared" si="81"/>
        <v>#NUM!</v>
      </c>
      <c r="D1037" s="95" t="e">
        <f t="shared" si="82"/>
        <v>#NUM!</v>
      </c>
      <c r="E1037" s="381" t="e">
        <f t="shared" si="83"/>
        <v>#NUM!</v>
      </c>
      <c r="F1037" s="95" t="e">
        <f t="shared" si="84"/>
        <v>#NUM!</v>
      </c>
      <c r="G1037" s="102" t="e">
        <f t="shared" si="85"/>
        <v>#NUM!</v>
      </c>
    </row>
    <row r="1038" spans="2:7">
      <c r="B1038" s="100">
        <v>175</v>
      </c>
      <c r="C1038" s="95" t="e">
        <f t="shared" si="81"/>
        <v>#NUM!</v>
      </c>
      <c r="D1038" s="95" t="e">
        <f t="shared" si="82"/>
        <v>#NUM!</v>
      </c>
      <c r="E1038" s="381" t="e">
        <f t="shared" si="83"/>
        <v>#NUM!</v>
      </c>
      <c r="F1038" s="95" t="e">
        <f t="shared" si="84"/>
        <v>#NUM!</v>
      </c>
      <c r="G1038" s="102" t="e">
        <f t="shared" si="85"/>
        <v>#NUM!</v>
      </c>
    </row>
    <row r="1039" spans="2:7">
      <c r="B1039" s="100">
        <v>176</v>
      </c>
      <c r="C1039" s="95" t="e">
        <f t="shared" si="81"/>
        <v>#NUM!</v>
      </c>
      <c r="D1039" s="95" t="e">
        <f t="shared" si="82"/>
        <v>#NUM!</v>
      </c>
      <c r="E1039" s="381" t="e">
        <f t="shared" si="83"/>
        <v>#NUM!</v>
      </c>
      <c r="F1039" s="95" t="e">
        <f t="shared" si="84"/>
        <v>#NUM!</v>
      </c>
      <c r="G1039" s="102" t="e">
        <f t="shared" si="85"/>
        <v>#NUM!</v>
      </c>
    </row>
    <row r="1040" spans="2:7">
      <c r="B1040" s="100">
        <v>177</v>
      </c>
      <c r="C1040" s="95" t="e">
        <f t="shared" si="81"/>
        <v>#NUM!</v>
      </c>
      <c r="D1040" s="95" t="e">
        <f t="shared" si="82"/>
        <v>#NUM!</v>
      </c>
      <c r="E1040" s="381" t="e">
        <f t="shared" si="83"/>
        <v>#NUM!</v>
      </c>
      <c r="F1040" s="95" t="e">
        <f t="shared" si="84"/>
        <v>#NUM!</v>
      </c>
      <c r="G1040" s="102" t="e">
        <f t="shared" si="85"/>
        <v>#NUM!</v>
      </c>
    </row>
    <row r="1041" spans="2:7">
      <c r="B1041" s="100">
        <v>178</v>
      </c>
      <c r="C1041" s="95" t="e">
        <f t="shared" si="81"/>
        <v>#NUM!</v>
      </c>
      <c r="D1041" s="95" t="e">
        <f t="shared" si="82"/>
        <v>#NUM!</v>
      </c>
      <c r="E1041" s="381" t="e">
        <f t="shared" si="83"/>
        <v>#NUM!</v>
      </c>
      <c r="F1041" s="95" t="e">
        <f t="shared" si="84"/>
        <v>#NUM!</v>
      </c>
      <c r="G1041" s="102" t="e">
        <f t="shared" si="85"/>
        <v>#NUM!</v>
      </c>
    </row>
    <row r="1042" spans="2:7">
      <c r="B1042" s="100">
        <v>179</v>
      </c>
      <c r="C1042" s="95" t="e">
        <f t="shared" si="81"/>
        <v>#NUM!</v>
      </c>
      <c r="D1042" s="95" t="e">
        <f t="shared" si="82"/>
        <v>#NUM!</v>
      </c>
      <c r="E1042" s="381" t="e">
        <f t="shared" si="83"/>
        <v>#NUM!</v>
      </c>
      <c r="F1042" s="95" t="e">
        <f t="shared" si="84"/>
        <v>#NUM!</v>
      </c>
      <c r="G1042" s="102" t="e">
        <f t="shared" si="85"/>
        <v>#NUM!</v>
      </c>
    </row>
    <row r="1043" spans="2:7">
      <c r="B1043" s="100">
        <v>180</v>
      </c>
      <c r="C1043" s="95" t="e">
        <f t="shared" si="81"/>
        <v>#NUM!</v>
      </c>
      <c r="D1043" s="95" t="e">
        <f t="shared" si="82"/>
        <v>#NUM!</v>
      </c>
      <c r="E1043" s="381" t="e">
        <f t="shared" si="83"/>
        <v>#NUM!</v>
      </c>
      <c r="F1043" s="95" t="e">
        <f t="shared" si="84"/>
        <v>#NUM!</v>
      </c>
      <c r="G1043" s="102" t="e">
        <f t="shared" si="85"/>
        <v>#NUM!</v>
      </c>
    </row>
    <row r="1044" spans="2:7">
      <c r="B1044" s="100">
        <v>181</v>
      </c>
      <c r="C1044" s="95" t="e">
        <f t="shared" si="81"/>
        <v>#NUM!</v>
      </c>
      <c r="D1044" s="95" t="e">
        <f t="shared" ref="D1044:D1107" si="86">IPMT(C$860/12,B1044,D$860*12,B$860*-1,0)</f>
        <v>#NUM!</v>
      </c>
      <c r="E1044" s="381" t="e">
        <f t="shared" ref="E1044:E1107" si="87">E1043-C1044</f>
        <v>#NUM!</v>
      </c>
      <c r="F1044" s="95" t="e">
        <f t="shared" ref="F1044:F1107" si="88">SUM(C1044:D1044)</f>
        <v>#NUM!</v>
      </c>
      <c r="G1044" s="102" t="e">
        <f t="shared" si="85"/>
        <v>#NUM!</v>
      </c>
    </row>
    <row r="1045" spans="2:7">
      <c r="B1045" s="100">
        <v>182</v>
      </c>
      <c r="C1045" s="95" t="e">
        <f t="shared" si="81"/>
        <v>#NUM!</v>
      </c>
      <c r="D1045" s="95" t="e">
        <f t="shared" si="86"/>
        <v>#NUM!</v>
      </c>
      <c r="E1045" s="381" t="e">
        <f t="shared" si="87"/>
        <v>#NUM!</v>
      </c>
      <c r="F1045" s="95" t="e">
        <f t="shared" si="88"/>
        <v>#NUM!</v>
      </c>
      <c r="G1045" s="102" t="e">
        <f t="shared" si="85"/>
        <v>#NUM!</v>
      </c>
    </row>
    <row r="1046" spans="2:7">
      <c r="B1046" s="100">
        <v>183</v>
      </c>
      <c r="C1046" s="95" t="e">
        <f t="shared" si="81"/>
        <v>#NUM!</v>
      </c>
      <c r="D1046" s="95" t="e">
        <f t="shared" si="86"/>
        <v>#NUM!</v>
      </c>
      <c r="E1046" s="381" t="e">
        <f t="shared" si="87"/>
        <v>#NUM!</v>
      </c>
      <c r="F1046" s="95" t="e">
        <f t="shared" si="88"/>
        <v>#NUM!</v>
      </c>
      <c r="G1046" s="102" t="e">
        <f t="shared" si="85"/>
        <v>#NUM!</v>
      </c>
    </row>
    <row r="1047" spans="2:7">
      <c r="B1047" s="100">
        <v>184</v>
      </c>
      <c r="C1047" s="95" t="e">
        <f t="shared" si="81"/>
        <v>#NUM!</v>
      </c>
      <c r="D1047" s="95" t="e">
        <f t="shared" si="86"/>
        <v>#NUM!</v>
      </c>
      <c r="E1047" s="381" t="e">
        <f t="shared" si="87"/>
        <v>#NUM!</v>
      </c>
      <c r="F1047" s="95" t="e">
        <f t="shared" si="88"/>
        <v>#NUM!</v>
      </c>
      <c r="G1047" s="102" t="e">
        <f t="shared" si="85"/>
        <v>#NUM!</v>
      </c>
    </row>
    <row r="1048" spans="2:7">
      <c r="B1048" s="100">
        <v>185</v>
      </c>
      <c r="C1048" s="95" t="e">
        <f t="shared" si="81"/>
        <v>#NUM!</v>
      </c>
      <c r="D1048" s="95" t="e">
        <f t="shared" si="86"/>
        <v>#NUM!</v>
      </c>
      <c r="E1048" s="381" t="e">
        <f t="shared" si="87"/>
        <v>#NUM!</v>
      </c>
      <c r="F1048" s="95" t="e">
        <f t="shared" si="88"/>
        <v>#NUM!</v>
      </c>
      <c r="G1048" s="102" t="e">
        <f t="shared" si="85"/>
        <v>#NUM!</v>
      </c>
    </row>
    <row r="1049" spans="2:7">
      <c r="B1049" s="100">
        <v>186</v>
      </c>
      <c r="C1049" s="95" t="e">
        <f t="shared" si="81"/>
        <v>#NUM!</v>
      </c>
      <c r="D1049" s="95" t="e">
        <f t="shared" si="86"/>
        <v>#NUM!</v>
      </c>
      <c r="E1049" s="381" t="e">
        <f t="shared" si="87"/>
        <v>#NUM!</v>
      </c>
      <c r="F1049" s="95" t="e">
        <f t="shared" si="88"/>
        <v>#NUM!</v>
      </c>
      <c r="G1049" s="102" t="e">
        <f t="shared" si="85"/>
        <v>#NUM!</v>
      </c>
    </row>
    <row r="1050" spans="2:7">
      <c r="B1050" s="100">
        <v>187</v>
      </c>
      <c r="C1050" s="95" t="e">
        <f t="shared" si="81"/>
        <v>#NUM!</v>
      </c>
      <c r="D1050" s="95" t="e">
        <f t="shared" si="86"/>
        <v>#NUM!</v>
      </c>
      <c r="E1050" s="381" t="e">
        <f t="shared" si="87"/>
        <v>#NUM!</v>
      </c>
      <c r="F1050" s="95" t="e">
        <f t="shared" si="88"/>
        <v>#NUM!</v>
      </c>
      <c r="G1050" s="102" t="e">
        <f t="shared" si="85"/>
        <v>#NUM!</v>
      </c>
    </row>
    <row r="1051" spans="2:7">
      <c r="B1051" s="100">
        <v>188</v>
      </c>
      <c r="C1051" s="95" t="e">
        <f t="shared" si="81"/>
        <v>#NUM!</v>
      </c>
      <c r="D1051" s="95" t="e">
        <f t="shared" si="86"/>
        <v>#NUM!</v>
      </c>
      <c r="E1051" s="381" t="e">
        <f t="shared" si="87"/>
        <v>#NUM!</v>
      </c>
      <c r="F1051" s="95" t="e">
        <f t="shared" si="88"/>
        <v>#NUM!</v>
      </c>
      <c r="G1051" s="102" t="e">
        <f t="shared" si="85"/>
        <v>#NUM!</v>
      </c>
    </row>
    <row r="1052" spans="2:7">
      <c r="B1052" s="100">
        <v>189</v>
      </c>
      <c r="C1052" s="95" t="e">
        <f t="shared" si="81"/>
        <v>#NUM!</v>
      </c>
      <c r="D1052" s="95" t="e">
        <f t="shared" si="86"/>
        <v>#NUM!</v>
      </c>
      <c r="E1052" s="381" t="e">
        <f t="shared" si="87"/>
        <v>#NUM!</v>
      </c>
      <c r="F1052" s="95" t="e">
        <f t="shared" si="88"/>
        <v>#NUM!</v>
      </c>
      <c r="G1052" s="102" t="e">
        <f t="shared" si="85"/>
        <v>#NUM!</v>
      </c>
    </row>
    <row r="1053" spans="2:7">
      <c r="B1053" s="100">
        <v>190</v>
      </c>
      <c r="C1053" s="95" t="e">
        <f t="shared" si="81"/>
        <v>#NUM!</v>
      </c>
      <c r="D1053" s="95" t="e">
        <f t="shared" si="86"/>
        <v>#NUM!</v>
      </c>
      <c r="E1053" s="381" t="e">
        <f t="shared" si="87"/>
        <v>#NUM!</v>
      </c>
      <c r="F1053" s="95" t="e">
        <f t="shared" si="88"/>
        <v>#NUM!</v>
      </c>
      <c r="G1053" s="102" t="e">
        <f t="shared" si="85"/>
        <v>#NUM!</v>
      </c>
    </row>
    <row r="1054" spans="2:7">
      <c r="B1054" s="100">
        <v>191</v>
      </c>
      <c r="C1054" s="95" t="e">
        <f t="shared" si="81"/>
        <v>#NUM!</v>
      </c>
      <c r="D1054" s="95" t="e">
        <f t="shared" si="86"/>
        <v>#NUM!</v>
      </c>
      <c r="E1054" s="381" t="e">
        <f t="shared" si="87"/>
        <v>#NUM!</v>
      </c>
      <c r="F1054" s="95" t="e">
        <f t="shared" si="88"/>
        <v>#NUM!</v>
      </c>
      <c r="G1054" s="102" t="e">
        <f t="shared" si="85"/>
        <v>#NUM!</v>
      </c>
    </row>
    <row r="1055" spans="2:7">
      <c r="B1055" s="100">
        <v>192</v>
      </c>
      <c r="C1055" s="95" t="e">
        <f t="shared" si="81"/>
        <v>#NUM!</v>
      </c>
      <c r="D1055" s="95" t="e">
        <f t="shared" si="86"/>
        <v>#NUM!</v>
      </c>
      <c r="E1055" s="381" t="e">
        <f t="shared" si="87"/>
        <v>#NUM!</v>
      </c>
      <c r="F1055" s="95" t="e">
        <f t="shared" si="88"/>
        <v>#NUM!</v>
      </c>
      <c r="G1055" s="102" t="e">
        <f t="shared" si="85"/>
        <v>#NUM!</v>
      </c>
    </row>
    <row r="1056" spans="2:7">
      <c r="B1056" s="100">
        <v>193</v>
      </c>
      <c r="C1056" s="95" t="e">
        <f t="shared" si="81"/>
        <v>#NUM!</v>
      </c>
      <c r="D1056" s="95" t="e">
        <f t="shared" si="86"/>
        <v>#NUM!</v>
      </c>
      <c r="E1056" s="381" t="e">
        <f t="shared" si="87"/>
        <v>#NUM!</v>
      </c>
      <c r="F1056" s="95" t="e">
        <f t="shared" si="88"/>
        <v>#NUM!</v>
      </c>
      <c r="G1056" s="102" t="e">
        <f t="shared" si="85"/>
        <v>#NUM!</v>
      </c>
    </row>
    <row r="1057" spans="2:7">
      <c r="B1057" s="100">
        <v>194</v>
      </c>
      <c r="C1057" s="95" t="e">
        <f t="shared" ref="C1057:C1120" si="89">PPMT(C$860/12,B1057,D$860*12,B$860*-1,0,0)</f>
        <v>#NUM!</v>
      </c>
      <c r="D1057" s="95" t="e">
        <f t="shared" si="86"/>
        <v>#NUM!</v>
      </c>
      <c r="E1057" s="381" t="e">
        <f t="shared" si="87"/>
        <v>#NUM!</v>
      </c>
      <c r="F1057" s="95" t="e">
        <f t="shared" si="88"/>
        <v>#NUM!</v>
      </c>
      <c r="G1057" s="102" t="e">
        <f t="shared" ref="G1057:G1120" si="90">F1057*12</f>
        <v>#NUM!</v>
      </c>
    </row>
    <row r="1058" spans="2:7">
      <c r="B1058" s="100">
        <v>195</v>
      </c>
      <c r="C1058" s="95" t="e">
        <f t="shared" si="89"/>
        <v>#NUM!</v>
      </c>
      <c r="D1058" s="95" t="e">
        <f t="shared" si="86"/>
        <v>#NUM!</v>
      </c>
      <c r="E1058" s="381" t="e">
        <f t="shared" si="87"/>
        <v>#NUM!</v>
      </c>
      <c r="F1058" s="95" t="e">
        <f t="shared" si="88"/>
        <v>#NUM!</v>
      </c>
      <c r="G1058" s="102" t="e">
        <f t="shared" si="90"/>
        <v>#NUM!</v>
      </c>
    </row>
    <row r="1059" spans="2:7">
      <c r="B1059" s="100">
        <v>196</v>
      </c>
      <c r="C1059" s="95" t="e">
        <f t="shared" si="89"/>
        <v>#NUM!</v>
      </c>
      <c r="D1059" s="95" t="e">
        <f t="shared" si="86"/>
        <v>#NUM!</v>
      </c>
      <c r="E1059" s="381" t="e">
        <f t="shared" si="87"/>
        <v>#NUM!</v>
      </c>
      <c r="F1059" s="95" t="e">
        <f t="shared" si="88"/>
        <v>#NUM!</v>
      </c>
      <c r="G1059" s="102" t="e">
        <f t="shared" si="90"/>
        <v>#NUM!</v>
      </c>
    </row>
    <row r="1060" spans="2:7">
      <c r="B1060" s="100">
        <v>197</v>
      </c>
      <c r="C1060" s="95" t="e">
        <f t="shared" si="89"/>
        <v>#NUM!</v>
      </c>
      <c r="D1060" s="95" t="e">
        <f t="shared" si="86"/>
        <v>#NUM!</v>
      </c>
      <c r="E1060" s="381" t="e">
        <f t="shared" si="87"/>
        <v>#NUM!</v>
      </c>
      <c r="F1060" s="95" t="e">
        <f t="shared" si="88"/>
        <v>#NUM!</v>
      </c>
      <c r="G1060" s="102" t="e">
        <f t="shared" si="90"/>
        <v>#NUM!</v>
      </c>
    </row>
    <row r="1061" spans="2:7">
      <c r="B1061" s="100">
        <v>198</v>
      </c>
      <c r="C1061" s="95" t="e">
        <f t="shared" si="89"/>
        <v>#NUM!</v>
      </c>
      <c r="D1061" s="95" t="e">
        <f t="shared" si="86"/>
        <v>#NUM!</v>
      </c>
      <c r="E1061" s="381" t="e">
        <f t="shared" si="87"/>
        <v>#NUM!</v>
      </c>
      <c r="F1061" s="95" t="e">
        <f t="shared" si="88"/>
        <v>#NUM!</v>
      </c>
      <c r="G1061" s="102" t="e">
        <f t="shared" si="90"/>
        <v>#NUM!</v>
      </c>
    </row>
    <row r="1062" spans="2:7">
      <c r="B1062" s="100">
        <v>199</v>
      </c>
      <c r="C1062" s="95" t="e">
        <f t="shared" si="89"/>
        <v>#NUM!</v>
      </c>
      <c r="D1062" s="95" t="e">
        <f t="shared" si="86"/>
        <v>#NUM!</v>
      </c>
      <c r="E1062" s="381" t="e">
        <f t="shared" si="87"/>
        <v>#NUM!</v>
      </c>
      <c r="F1062" s="95" t="e">
        <f t="shared" si="88"/>
        <v>#NUM!</v>
      </c>
      <c r="G1062" s="102" t="e">
        <f t="shared" si="90"/>
        <v>#NUM!</v>
      </c>
    </row>
    <row r="1063" spans="2:7">
      <c r="B1063" s="100">
        <v>200</v>
      </c>
      <c r="C1063" s="95" t="e">
        <f t="shared" si="89"/>
        <v>#NUM!</v>
      </c>
      <c r="D1063" s="95" t="e">
        <f t="shared" si="86"/>
        <v>#NUM!</v>
      </c>
      <c r="E1063" s="381" t="e">
        <f t="shared" si="87"/>
        <v>#NUM!</v>
      </c>
      <c r="F1063" s="95" t="e">
        <f t="shared" si="88"/>
        <v>#NUM!</v>
      </c>
      <c r="G1063" s="102" t="e">
        <f t="shared" si="90"/>
        <v>#NUM!</v>
      </c>
    </row>
    <row r="1064" spans="2:7">
      <c r="B1064" s="100">
        <v>201</v>
      </c>
      <c r="C1064" s="95" t="e">
        <f t="shared" si="89"/>
        <v>#NUM!</v>
      </c>
      <c r="D1064" s="95" t="e">
        <f t="shared" si="86"/>
        <v>#NUM!</v>
      </c>
      <c r="E1064" s="381" t="e">
        <f t="shared" si="87"/>
        <v>#NUM!</v>
      </c>
      <c r="F1064" s="95" t="e">
        <f t="shared" si="88"/>
        <v>#NUM!</v>
      </c>
      <c r="G1064" s="102" t="e">
        <f t="shared" si="90"/>
        <v>#NUM!</v>
      </c>
    </row>
    <row r="1065" spans="2:7">
      <c r="B1065" s="100">
        <v>202</v>
      </c>
      <c r="C1065" s="95" t="e">
        <f t="shared" si="89"/>
        <v>#NUM!</v>
      </c>
      <c r="D1065" s="95" t="e">
        <f t="shared" si="86"/>
        <v>#NUM!</v>
      </c>
      <c r="E1065" s="381" t="e">
        <f t="shared" si="87"/>
        <v>#NUM!</v>
      </c>
      <c r="F1065" s="95" t="e">
        <f t="shared" si="88"/>
        <v>#NUM!</v>
      </c>
      <c r="G1065" s="102" t="e">
        <f t="shared" si="90"/>
        <v>#NUM!</v>
      </c>
    </row>
    <row r="1066" spans="2:7">
      <c r="B1066" s="100">
        <v>203</v>
      </c>
      <c r="C1066" s="95" t="e">
        <f t="shared" si="89"/>
        <v>#NUM!</v>
      </c>
      <c r="D1066" s="95" t="e">
        <f t="shared" si="86"/>
        <v>#NUM!</v>
      </c>
      <c r="E1066" s="381" t="e">
        <f t="shared" si="87"/>
        <v>#NUM!</v>
      </c>
      <c r="F1066" s="95" t="e">
        <f t="shared" si="88"/>
        <v>#NUM!</v>
      </c>
      <c r="G1066" s="102" t="e">
        <f t="shared" si="90"/>
        <v>#NUM!</v>
      </c>
    </row>
    <row r="1067" spans="2:7">
      <c r="B1067" s="100">
        <v>204</v>
      </c>
      <c r="C1067" s="95" t="e">
        <f t="shared" si="89"/>
        <v>#NUM!</v>
      </c>
      <c r="D1067" s="95" t="e">
        <f t="shared" si="86"/>
        <v>#NUM!</v>
      </c>
      <c r="E1067" s="381" t="e">
        <f t="shared" si="87"/>
        <v>#NUM!</v>
      </c>
      <c r="F1067" s="95" t="e">
        <f t="shared" si="88"/>
        <v>#NUM!</v>
      </c>
      <c r="G1067" s="102" t="e">
        <f t="shared" si="90"/>
        <v>#NUM!</v>
      </c>
    </row>
    <row r="1068" spans="2:7">
      <c r="B1068" s="100">
        <v>205</v>
      </c>
      <c r="C1068" s="95" t="e">
        <f t="shared" si="89"/>
        <v>#NUM!</v>
      </c>
      <c r="D1068" s="95" t="e">
        <f t="shared" si="86"/>
        <v>#NUM!</v>
      </c>
      <c r="E1068" s="381" t="e">
        <f t="shared" si="87"/>
        <v>#NUM!</v>
      </c>
      <c r="F1068" s="95" t="e">
        <f t="shared" si="88"/>
        <v>#NUM!</v>
      </c>
      <c r="G1068" s="102" t="e">
        <f t="shared" si="90"/>
        <v>#NUM!</v>
      </c>
    </row>
    <row r="1069" spans="2:7">
      <c r="B1069" s="100">
        <v>206</v>
      </c>
      <c r="C1069" s="95" t="e">
        <f t="shared" si="89"/>
        <v>#NUM!</v>
      </c>
      <c r="D1069" s="95" t="e">
        <f t="shared" si="86"/>
        <v>#NUM!</v>
      </c>
      <c r="E1069" s="381" t="e">
        <f t="shared" si="87"/>
        <v>#NUM!</v>
      </c>
      <c r="F1069" s="95" t="e">
        <f t="shared" si="88"/>
        <v>#NUM!</v>
      </c>
      <c r="G1069" s="102" t="e">
        <f t="shared" si="90"/>
        <v>#NUM!</v>
      </c>
    </row>
    <row r="1070" spans="2:7">
      <c r="B1070" s="100">
        <v>207</v>
      </c>
      <c r="C1070" s="95" t="e">
        <f t="shared" si="89"/>
        <v>#NUM!</v>
      </c>
      <c r="D1070" s="95" t="e">
        <f t="shared" si="86"/>
        <v>#NUM!</v>
      </c>
      <c r="E1070" s="381" t="e">
        <f t="shared" si="87"/>
        <v>#NUM!</v>
      </c>
      <c r="F1070" s="95" t="e">
        <f t="shared" si="88"/>
        <v>#NUM!</v>
      </c>
      <c r="G1070" s="102" t="e">
        <f t="shared" si="90"/>
        <v>#NUM!</v>
      </c>
    </row>
    <row r="1071" spans="2:7">
      <c r="B1071" s="100">
        <v>208</v>
      </c>
      <c r="C1071" s="95" t="e">
        <f t="shared" si="89"/>
        <v>#NUM!</v>
      </c>
      <c r="D1071" s="95" t="e">
        <f t="shared" si="86"/>
        <v>#NUM!</v>
      </c>
      <c r="E1071" s="381" t="e">
        <f t="shared" si="87"/>
        <v>#NUM!</v>
      </c>
      <c r="F1071" s="95" t="e">
        <f t="shared" si="88"/>
        <v>#NUM!</v>
      </c>
      <c r="G1071" s="102" t="e">
        <f t="shared" si="90"/>
        <v>#NUM!</v>
      </c>
    </row>
    <row r="1072" spans="2:7">
      <c r="B1072" s="100">
        <v>209</v>
      </c>
      <c r="C1072" s="95" t="e">
        <f t="shared" si="89"/>
        <v>#NUM!</v>
      </c>
      <c r="D1072" s="95" t="e">
        <f t="shared" si="86"/>
        <v>#NUM!</v>
      </c>
      <c r="E1072" s="381" t="e">
        <f t="shared" si="87"/>
        <v>#NUM!</v>
      </c>
      <c r="F1072" s="95" t="e">
        <f t="shared" si="88"/>
        <v>#NUM!</v>
      </c>
      <c r="G1072" s="102" t="e">
        <f t="shared" si="90"/>
        <v>#NUM!</v>
      </c>
    </row>
    <row r="1073" spans="2:7">
      <c r="B1073" s="100">
        <v>210</v>
      </c>
      <c r="C1073" s="95" t="e">
        <f t="shared" si="89"/>
        <v>#NUM!</v>
      </c>
      <c r="D1073" s="95" t="e">
        <f t="shared" si="86"/>
        <v>#NUM!</v>
      </c>
      <c r="E1073" s="381" t="e">
        <f t="shared" si="87"/>
        <v>#NUM!</v>
      </c>
      <c r="F1073" s="95" t="e">
        <f t="shared" si="88"/>
        <v>#NUM!</v>
      </c>
      <c r="G1073" s="102" t="e">
        <f t="shared" si="90"/>
        <v>#NUM!</v>
      </c>
    </row>
    <row r="1074" spans="2:7">
      <c r="B1074" s="100">
        <v>211</v>
      </c>
      <c r="C1074" s="95" t="e">
        <f t="shared" si="89"/>
        <v>#NUM!</v>
      </c>
      <c r="D1074" s="95" t="e">
        <f t="shared" si="86"/>
        <v>#NUM!</v>
      </c>
      <c r="E1074" s="381" t="e">
        <f t="shared" si="87"/>
        <v>#NUM!</v>
      </c>
      <c r="F1074" s="95" t="e">
        <f t="shared" si="88"/>
        <v>#NUM!</v>
      </c>
      <c r="G1074" s="102" t="e">
        <f t="shared" si="90"/>
        <v>#NUM!</v>
      </c>
    </row>
    <row r="1075" spans="2:7">
      <c r="B1075" s="100">
        <v>212</v>
      </c>
      <c r="C1075" s="95" t="e">
        <f t="shared" si="89"/>
        <v>#NUM!</v>
      </c>
      <c r="D1075" s="95" t="e">
        <f t="shared" si="86"/>
        <v>#NUM!</v>
      </c>
      <c r="E1075" s="381" t="e">
        <f t="shared" si="87"/>
        <v>#NUM!</v>
      </c>
      <c r="F1075" s="95" t="e">
        <f t="shared" si="88"/>
        <v>#NUM!</v>
      </c>
      <c r="G1075" s="102" t="e">
        <f t="shared" si="90"/>
        <v>#NUM!</v>
      </c>
    </row>
    <row r="1076" spans="2:7">
      <c r="B1076" s="100">
        <v>213</v>
      </c>
      <c r="C1076" s="95" t="e">
        <f t="shared" si="89"/>
        <v>#NUM!</v>
      </c>
      <c r="D1076" s="95" t="e">
        <f t="shared" si="86"/>
        <v>#NUM!</v>
      </c>
      <c r="E1076" s="381" t="e">
        <f t="shared" si="87"/>
        <v>#NUM!</v>
      </c>
      <c r="F1076" s="95" t="e">
        <f t="shared" si="88"/>
        <v>#NUM!</v>
      </c>
      <c r="G1076" s="102" t="e">
        <f t="shared" si="90"/>
        <v>#NUM!</v>
      </c>
    </row>
    <row r="1077" spans="2:7">
      <c r="B1077" s="100">
        <v>214</v>
      </c>
      <c r="C1077" s="95" t="e">
        <f t="shared" si="89"/>
        <v>#NUM!</v>
      </c>
      <c r="D1077" s="95" t="e">
        <f t="shared" si="86"/>
        <v>#NUM!</v>
      </c>
      <c r="E1077" s="381" t="e">
        <f t="shared" si="87"/>
        <v>#NUM!</v>
      </c>
      <c r="F1077" s="95" t="e">
        <f t="shared" si="88"/>
        <v>#NUM!</v>
      </c>
      <c r="G1077" s="102" t="e">
        <f t="shared" si="90"/>
        <v>#NUM!</v>
      </c>
    </row>
    <row r="1078" spans="2:7">
      <c r="B1078" s="100">
        <v>215</v>
      </c>
      <c r="C1078" s="95" t="e">
        <f t="shared" si="89"/>
        <v>#NUM!</v>
      </c>
      <c r="D1078" s="95" t="e">
        <f t="shared" si="86"/>
        <v>#NUM!</v>
      </c>
      <c r="E1078" s="381" t="e">
        <f t="shared" si="87"/>
        <v>#NUM!</v>
      </c>
      <c r="F1078" s="95" t="e">
        <f t="shared" si="88"/>
        <v>#NUM!</v>
      </c>
      <c r="G1078" s="102" t="e">
        <f t="shared" si="90"/>
        <v>#NUM!</v>
      </c>
    </row>
    <row r="1079" spans="2:7">
      <c r="B1079" s="100">
        <v>216</v>
      </c>
      <c r="C1079" s="95" t="e">
        <f t="shared" si="89"/>
        <v>#NUM!</v>
      </c>
      <c r="D1079" s="95" t="e">
        <f t="shared" si="86"/>
        <v>#NUM!</v>
      </c>
      <c r="E1079" s="381" t="e">
        <f t="shared" si="87"/>
        <v>#NUM!</v>
      </c>
      <c r="F1079" s="95" t="e">
        <f t="shared" si="88"/>
        <v>#NUM!</v>
      </c>
      <c r="G1079" s="102" t="e">
        <f t="shared" si="90"/>
        <v>#NUM!</v>
      </c>
    </row>
    <row r="1080" spans="2:7">
      <c r="B1080" s="100">
        <v>217</v>
      </c>
      <c r="C1080" s="95" t="e">
        <f t="shared" si="89"/>
        <v>#NUM!</v>
      </c>
      <c r="D1080" s="95" t="e">
        <f t="shared" si="86"/>
        <v>#NUM!</v>
      </c>
      <c r="E1080" s="381" t="e">
        <f t="shared" si="87"/>
        <v>#NUM!</v>
      </c>
      <c r="F1080" s="95" t="e">
        <f t="shared" si="88"/>
        <v>#NUM!</v>
      </c>
      <c r="G1080" s="102" t="e">
        <f t="shared" si="90"/>
        <v>#NUM!</v>
      </c>
    </row>
    <row r="1081" spans="2:7">
      <c r="B1081" s="100">
        <v>218</v>
      </c>
      <c r="C1081" s="95" t="e">
        <f t="shared" si="89"/>
        <v>#NUM!</v>
      </c>
      <c r="D1081" s="95" t="e">
        <f t="shared" si="86"/>
        <v>#NUM!</v>
      </c>
      <c r="E1081" s="381" t="e">
        <f t="shared" si="87"/>
        <v>#NUM!</v>
      </c>
      <c r="F1081" s="95" t="e">
        <f t="shared" si="88"/>
        <v>#NUM!</v>
      </c>
      <c r="G1081" s="102" t="e">
        <f t="shared" si="90"/>
        <v>#NUM!</v>
      </c>
    </row>
    <row r="1082" spans="2:7">
      <c r="B1082" s="100">
        <v>219</v>
      </c>
      <c r="C1082" s="95" t="e">
        <f t="shared" si="89"/>
        <v>#NUM!</v>
      </c>
      <c r="D1082" s="95" t="e">
        <f t="shared" si="86"/>
        <v>#NUM!</v>
      </c>
      <c r="E1082" s="381" t="e">
        <f t="shared" si="87"/>
        <v>#NUM!</v>
      </c>
      <c r="F1082" s="95" t="e">
        <f t="shared" si="88"/>
        <v>#NUM!</v>
      </c>
      <c r="G1082" s="102" t="e">
        <f t="shared" si="90"/>
        <v>#NUM!</v>
      </c>
    </row>
    <row r="1083" spans="2:7">
      <c r="B1083" s="100">
        <v>220</v>
      </c>
      <c r="C1083" s="95" t="e">
        <f t="shared" si="89"/>
        <v>#NUM!</v>
      </c>
      <c r="D1083" s="95" t="e">
        <f t="shared" si="86"/>
        <v>#NUM!</v>
      </c>
      <c r="E1083" s="381" t="e">
        <f t="shared" si="87"/>
        <v>#NUM!</v>
      </c>
      <c r="F1083" s="95" t="e">
        <f t="shared" si="88"/>
        <v>#NUM!</v>
      </c>
      <c r="G1083" s="102" t="e">
        <f t="shared" si="90"/>
        <v>#NUM!</v>
      </c>
    </row>
    <row r="1084" spans="2:7">
      <c r="B1084" s="100">
        <v>221</v>
      </c>
      <c r="C1084" s="95" t="e">
        <f t="shared" si="89"/>
        <v>#NUM!</v>
      </c>
      <c r="D1084" s="95" t="e">
        <f t="shared" si="86"/>
        <v>#NUM!</v>
      </c>
      <c r="E1084" s="381" t="e">
        <f t="shared" si="87"/>
        <v>#NUM!</v>
      </c>
      <c r="F1084" s="95" t="e">
        <f t="shared" si="88"/>
        <v>#NUM!</v>
      </c>
      <c r="G1084" s="102" t="e">
        <f t="shared" si="90"/>
        <v>#NUM!</v>
      </c>
    </row>
    <row r="1085" spans="2:7">
      <c r="B1085" s="100">
        <v>222</v>
      </c>
      <c r="C1085" s="95" t="e">
        <f t="shared" si="89"/>
        <v>#NUM!</v>
      </c>
      <c r="D1085" s="95" t="e">
        <f t="shared" si="86"/>
        <v>#NUM!</v>
      </c>
      <c r="E1085" s="381" t="e">
        <f t="shared" si="87"/>
        <v>#NUM!</v>
      </c>
      <c r="F1085" s="95" t="e">
        <f t="shared" si="88"/>
        <v>#NUM!</v>
      </c>
      <c r="G1085" s="102" t="e">
        <f t="shared" si="90"/>
        <v>#NUM!</v>
      </c>
    </row>
    <row r="1086" spans="2:7">
      <c r="B1086" s="100">
        <v>223</v>
      </c>
      <c r="C1086" s="95" t="e">
        <f t="shared" si="89"/>
        <v>#NUM!</v>
      </c>
      <c r="D1086" s="95" t="e">
        <f t="shared" si="86"/>
        <v>#NUM!</v>
      </c>
      <c r="E1086" s="381" t="e">
        <f t="shared" si="87"/>
        <v>#NUM!</v>
      </c>
      <c r="F1086" s="95" t="e">
        <f t="shared" si="88"/>
        <v>#NUM!</v>
      </c>
      <c r="G1086" s="102" t="e">
        <f t="shared" si="90"/>
        <v>#NUM!</v>
      </c>
    </row>
    <row r="1087" spans="2:7">
      <c r="B1087" s="100">
        <v>224</v>
      </c>
      <c r="C1087" s="95" t="e">
        <f t="shared" si="89"/>
        <v>#NUM!</v>
      </c>
      <c r="D1087" s="95" t="e">
        <f t="shared" si="86"/>
        <v>#NUM!</v>
      </c>
      <c r="E1087" s="381" t="e">
        <f t="shared" si="87"/>
        <v>#NUM!</v>
      </c>
      <c r="F1087" s="95" t="e">
        <f t="shared" si="88"/>
        <v>#NUM!</v>
      </c>
      <c r="G1087" s="102" t="e">
        <f t="shared" si="90"/>
        <v>#NUM!</v>
      </c>
    </row>
    <row r="1088" spans="2:7">
      <c r="B1088" s="100">
        <v>225</v>
      </c>
      <c r="C1088" s="95" t="e">
        <f t="shared" si="89"/>
        <v>#NUM!</v>
      </c>
      <c r="D1088" s="95" t="e">
        <f t="shared" si="86"/>
        <v>#NUM!</v>
      </c>
      <c r="E1088" s="381" t="e">
        <f t="shared" si="87"/>
        <v>#NUM!</v>
      </c>
      <c r="F1088" s="95" t="e">
        <f t="shared" si="88"/>
        <v>#NUM!</v>
      </c>
      <c r="G1088" s="102" t="e">
        <f t="shared" si="90"/>
        <v>#NUM!</v>
      </c>
    </row>
    <row r="1089" spans="2:7">
      <c r="B1089" s="100">
        <v>226</v>
      </c>
      <c r="C1089" s="95" t="e">
        <f t="shared" si="89"/>
        <v>#NUM!</v>
      </c>
      <c r="D1089" s="95" t="e">
        <f t="shared" si="86"/>
        <v>#NUM!</v>
      </c>
      <c r="E1089" s="381" t="e">
        <f t="shared" si="87"/>
        <v>#NUM!</v>
      </c>
      <c r="F1089" s="95" t="e">
        <f t="shared" si="88"/>
        <v>#NUM!</v>
      </c>
      <c r="G1089" s="102" t="e">
        <f t="shared" si="90"/>
        <v>#NUM!</v>
      </c>
    </row>
    <row r="1090" spans="2:7">
      <c r="B1090" s="100">
        <v>227</v>
      </c>
      <c r="C1090" s="95" t="e">
        <f t="shared" si="89"/>
        <v>#NUM!</v>
      </c>
      <c r="D1090" s="95" t="e">
        <f t="shared" si="86"/>
        <v>#NUM!</v>
      </c>
      <c r="E1090" s="381" t="e">
        <f t="shared" si="87"/>
        <v>#NUM!</v>
      </c>
      <c r="F1090" s="95" t="e">
        <f t="shared" si="88"/>
        <v>#NUM!</v>
      </c>
      <c r="G1090" s="102" t="e">
        <f t="shared" si="90"/>
        <v>#NUM!</v>
      </c>
    </row>
    <row r="1091" spans="2:7">
      <c r="B1091" s="100">
        <v>228</v>
      </c>
      <c r="C1091" s="95" t="e">
        <f t="shared" si="89"/>
        <v>#NUM!</v>
      </c>
      <c r="D1091" s="95" t="e">
        <f t="shared" si="86"/>
        <v>#NUM!</v>
      </c>
      <c r="E1091" s="381" t="e">
        <f t="shared" si="87"/>
        <v>#NUM!</v>
      </c>
      <c r="F1091" s="95" t="e">
        <f t="shared" si="88"/>
        <v>#NUM!</v>
      </c>
      <c r="G1091" s="102" t="e">
        <f t="shared" si="90"/>
        <v>#NUM!</v>
      </c>
    </row>
    <row r="1092" spans="2:7">
      <c r="B1092" s="100">
        <v>229</v>
      </c>
      <c r="C1092" s="95" t="e">
        <f t="shared" si="89"/>
        <v>#NUM!</v>
      </c>
      <c r="D1092" s="95" t="e">
        <f t="shared" si="86"/>
        <v>#NUM!</v>
      </c>
      <c r="E1092" s="381" t="e">
        <f t="shared" si="87"/>
        <v>#NUM!</v>
      </c>
      <c r="F1092" s="95" t="e">
        <f t="shared" si="88"/>
        <v>#NUM!</v>
      </c>
      <c r="G1092" s="102" t="e">
        <f t="shared" si="90"/>
        <v>#NUM!</v>
      </c>
    </row>
    <row r="1093" spans="2:7">
      <c r="B1093" s="100">
        <v>230</v>
      </c>
      <c r="C1093" s="95" t="e">
        <f t="shared" si="89"/>
        <v>#NUM!</v>
      </c>
      <c r="D1093" s="95" t="e">
        <f t="shared" si="86"/>
        <v>#NUM!</v>
      </c>
      <c r="E1093" s="381" t="e">
        <f t="shared" si="87"/>
        <v>#NUM!</v>
      </c>
      <c r="F1093" s="95" t="e">
        <f t="shared" si="88"/>
        <v>#NUM!</v>
      </c>
      <c r="G1093" s="102" t="e">
        <f t="shared" si="90"/>
        <v>#NUM!</v>
      </c>
    </row>
    <row r="1094" spans="2:7">
      <c r="B1094" s="100">
        <v>231</v>
      </c>
      <c r="C1094" s="95" t="e">
        <f t="shared" si="89"/>
        <v>#NUM!</v>
      </c>
      <c r="D1094" s="95" t="e">
        <f t="shared" si="86"/>
        <v>#NUM!</v>
      </c>
      <c r="E1094" s="381" t="e">
        <f t="shared" si="87"/>
        <v>#NUM!</v>
      </c>
      <c r="F1094" s="95" t="e">
        <f t="shared" si="88"/>
        <v>#NUM!</v>
      </c>
      <c r="G1094" s="102" t="e">
        <f t="shared" si="90"/>
        <v>#NUM!</v>
      </c>
    </row>
    <row r="1095" spans="2:7">
      <c r="B1095" s="100">
        <v>232</v>
      </c>
      <c r="C1095" s="95" t="e">
        <f t="shared" si="89"/>
        <v>#NUM!</v>
      </c>
      <c r="D1095" s="95" t="e">
        <f t="shared" si="86"/>
        <v>#NUM!</v>
      </c>
      <c r="E1095" s="381" t="e">
        <f t="shared" si="87"/>
        <v>#NUM!</v>
      </c>
      <c r="F1095" s="95" t="e">
        <f t="shared" si="88"/>
        <v>#NUM!</v>
      </c>
      <c r="G1095" s="102" t="e">
        <f t="shared" si="90"/>
        <v>#NUM!</v>
      </c>
    </row>
    <row r="1096" spans="2:7">
      <c r="B1096" s="100">
        <v>233</v>
      </c>
      <c r="C1096" s="95" t="e">
        <f t="shared" si="89"/>
        <v>#NUM!</v>
      </c>
      <c r="D1096" s="95" t="e">
        <f t="shared" si="86"/>
        <v>#NUM!</v>
      </c>
      <c r="E1096" s="381" t="e">
        <f t="shared" si="87"/>
        <v>#NUM!</v>
      </c>
      <c r="F1096" s="95" t="e">
        <f t="shared" si="88"/>
        <v>#NUM!</v>
      </c>
      <c r="G1096" s="102" t="e">
        <f t="shared" si="90"/>
        <v>#NUM!</v>
      </c>
    </row>
    <row r="1097" spans="2:7">
      <c r="B1097" s="100">
        <v>234</v>
      </c>
      <c r="C1097" s="95" t="e">
        <f t="shared" si="89"/>
        <v>#NUM!</v>
      </c>
      <c r="D1097" s="95" t="e">
        <f t="shared" si="86"/>
        <v>#NUM!</v>
      </c>
      <c r="E1097" s="381" t="e">
        <f t="shared" si="87"/>
        <v>#NUM!</v>
      </c>
      <c r="F1097" s="95" t="e">
        <f t="shared" si="88"/>
        <v>#NUM!</v>
      </c>
      <c r="G1097" s="102" t="e">
        <f t="shared" si="90"/>
        <v>#NUM!</v>
      </c>
    </row>
    <row r="1098" spans="2:7">
      <c r="B1098" s="100">
        <v>235</v>
      </c>
      <c r="C1098" s="95" t="e">
        <f t="shared" si="89"/>
        <v>#NUM!</v>
      </c>
      <c r="D1098" s="95" t="e">
        <f t="shared" si="86"/>
        <v>#NUM!</v>
      </c>
      <c r="E1098" s="381" t="e">
        <f t="shared" si="87"/>
        <v>#NUM!</v>
      </c>
      <c r="F1098" s="95" t="e">
        <f t="shared" si="88"/>
        <v>#NUM!</v>
      </c>
      <c r="G1098" s="102" t="e">
        <f t="shared" si="90"/>
        <v>#NUM!</v>
      </c>
    </row>
    <row r="1099" spans="2:7">
      <c r="B1099" s="100">
        <v>236</v>
      </c>
      <c r="C1099" s="95" t="e">
        <f t="shared" si="89"/>
        <v>#NUM!</v>
      </c>
      <c r="D1099" s="95" t="e">
        <f t="shared" si="86"/>
        <v>#NUM!</v>
      </c>
      <c r="E1099" s="381" t="e">
        <f t="shared" si="87"/>
        <v>#NUM!</v>
      </c>
      <c r="F1099" s="95" t="e">
        <f t="shared" si="88"/>
        <v>#NUM!</v>
      </c>
      <c r="G1099" s="102" t="e">
        <f t="shared" si="90"/>
        <v>#NUM!</v>
      </c>
    </row>
    <row r="1100" spans="2:7">
      <c r="B1100" s="100">
        <v>237</v>
      </c>
      <c r="C1100" s="95" t="e">
        <f t="shared" si="89"/>
        <v>#NUM!</v>
      </c>
      <c r="D1100" s="95" t="e">
        <f t="shared" si="86"/>
        <v>#NUM!</v>
      </c>
      <c r="E1100" s="381" t="e">
        <f t="shared" si="87"/>
        <v>#NUM!</v>
      </c>
      <c r="F1100" s="95" t="e">
        <f t="shared" si="88"/>
        <v>#NUM!</v>
      </c>
      <c r="G1100" s="102" t="e">
        <f t="shared" si="90"/>
        <v>#NUM!</v>
      </c>
    </row>
    <row r="1101" spans="2:7">
      <c r="B1101" s="100">
        <v>238</v>
      </c>
      <c r="C1101" s="95" t="e">
        <f t="shared" si="89"/>
        <v>#NUM!</v>
      </c>
      <c r="D1101" s="95" t="e">
        <f t="shared" si="86"/>
        <v>#NUM!</v>
      </c>
      <c r="E1101" s="381" t="e">
        <f t="shared" si="87"/>
        <v>#NUM!</v>
      </c>
      <c r="F1101" s="95" t="e">
        <f t="shared" si="88"/>
        <v>#NUM!</v>
      </c>
      <c r="G1101" s="102" t="e">
        <f t="shared" si="90"/>
        <v>#NUM!</v>
      </c>
    </row>
    <row r="1102" spans="2:7">
      <c r="B1102" s="100">
        <v>239</v>
      </c>
      <c r="C1102" s="95" t="e">
        <f t="shared" si="89"/>
        <v>#NUM!</v>
      </c>
      <c r="D1102" s="95" t="e">
        <f t="shared" si="86"/>
        <v>#NUM!</v>
      </c>
      <c r="E1102" s="381" t="e">
        <f t="shared" si="87"/>
        <v>#NUM!</v>
      </c>
      <c r="F1102" s="95" t="e">
        <f t="shared" si="88"/>
        <v>#NUM!</v>
      </c>
      <c r="G1102" s="102" t="e">
        <f t="shared" si="90"/>
        <v>#NUM!</v>
      </c>
    </row>
    <row r="1103" spans="2:7">
      <c r="B1103" s="100">
        <v>240</v>
      </c>
      <c r="C1103" s="95" t="e">
        <f t="shared" si="89"/>
        <v>#NUM!</v>
      </c>
      <c r="D1103" s="95" t="e">
        <f t="shared" si="86"/>
        <v>#NUM!</v>
      </c>
      <c r="E1103" s="381" t="e">
        <f t="shared" si="87"/>
        <v>#NUM!</v>
      </c>
      <c r="F1103" s="95" t="e">
        <f t="shared" si="88"/>
        <v>#NUM!</v>
      </c>
      <c r="G1103" s="102" t="e">
        <f t="shared" si="90"/>
        <v>#NUM!</v>
      </c>
    </row>
    <row r="1104" spans="2:7">
      <c r="B1104" s="100">
        <v>241</v>
      </c>
      <c r="C1104" s="95" t="e">
        <f t="shared" si="89"/>
        <v>#NUM!</v>
      </c>
      <c r="D1104" s="95" t="e">
        <f t="shared" si="86"/>
        <v>#NUM!</v>
      </c>
      <c r="E1104" s="381" t="e">
        <f t="shared" si="87"/>
        <v>#NUM!</v>
      </c>
      <c r="F1104" s="95" t="e">
        <f t="shared" si="88"/>
        <v>#NUM!</v>
      </c>
      <c r="G1104" s="102" t="e">
        <f t="shared" si="90"/>
        <v>#NUM!</v>
      </c>
    </row>
    <row r="1105" spans="2:7">
      <c r="B1105" s="100">
        <v>242</v>
      </c>
      <c r="C1105" s="95" t="e">
        <f t="shared" si="89"/>
        <v>#NUM!</v>
      </c>
      <c r="D1105" s="95" t="e">
        <f t="shared" si="86"/>
        <v>#NUM!</v>
      </c>
      <c r="E1105" s="381" t="e">
        <f t="shared" si="87"/>
        <v>#NUM!</v>
      </c>
      <c r="F1105" s="95" t="e">
        <f t="shared" si="88"/>
        <v>#NUM!</v>
      </c>
      <c r="G1105" s="102" t="e">
        <f t="shared" si="90"/>
        <v>#NUM!</v>
      </c>
    </row>
    <row r="1106" spans="2:7">
      <c r="B1106" s="100">
        <v>243</v>
      </c>
      <c r="C1106" s="95" t="e">
        <f t="shared" si="89"/>
        <v>#NUM!</v>
      </c>
      <c r="D1106" s="95" t="e">
        <f t="shared" si="86"/>
        <v>#NUM!</v>
      </c>
      <c r="E1106" s="381" t="e">
        <f t="shared" si="87"/>
        <v>#NUM!</v>
      </c>
      <c r="F1106" s="95" t="e">
        <f t="shared" si="88"/>
        <v>#NUM!</v>
      </c>
      <c r="G1106" s="102" t="e">
        <f t="shared" si="90"/>
        <v>#NUM!</v>
      </c>
    </row>
    <row r="1107" spans="2:7">
      <c r="B1107" s="100">
        <v>244</v>
      </c>
      <c r="C1107" s="95" t="e">
        <f t="shared" si="89"/>
        <v>#NUM!</v>
      </c>
      <c r="D1107" s="95" t="e">
        <f t="shared" si="86"/>
        <v>#NUM!</v>
      </c>
      <c r="E1107" s="381" t="e">
        <f t="shared" si="87"/>
        <v>#NUM!</v>
      </c>
      <c r="F1107" s="95" t="e">
        <f t="shared" si="88"/>
        <v>#NUM!</v>
      </c>
      <c r="G1107" s="102" t="e">
        <f t="shared" si="90"/>
        <v>#NUM!</v>
      </c>
    </row>
    <row r="1108" spans="2:7">
      <c r="B1108" s="100">
        <v>245</v>
      </c>
      <c r="C1108" s="95" t="e">
        <f t="shared" si="89"/>
        <v>#NUM!</v>
      </c>
      <c r="D1108" s="95" t="e">
        <f t="shared" ref="D1108:D1171" si="91">IPMT(C$860/12,B1108,D$860*12,B$860*-1,0)</f>
        <v>#NUM!</v>
      </c>
      <c r="E1108" s="381" t="e">
        <f t="shared" ref="E1108:E1171" si="92">E1107-C1108</f>
        <v>#NUM!</v>
      </c>
      <c r="F1108" s="95" t="e">
        <f t="shared" ref="F1108:F1171" si="93">SUM(C1108:D1108)</f>
        <v>#NUM!</v>
      </c>
      <c r="G1108" s="102" t="e">
        <f t="shared" si="90"/>
        <v>#NUM!</v>
      </c>
    </row>
    <row r="1109" spans="2:7">
      <c r="B1109" s="100">
        <v>246</v>
      </c>
      <c r="C1109" s="95" t="e">
        <f t="shared" si="89"/>
        <v>#NUM!</v>
      </c>
      <c r="D1109" s="95" t="e">
        <f t="shared" si="91"/>
        <v>#NUM!</v>
      </c>
      <c r="E1109" s="381" t="e">
        <f t="shared" si="92"/>
        <v>#NUM!</v>
      </c>
      <c r="F1109" s="95" t="e">
        <f t="shared" si="93"/>
        <v>#NUM!</v>
      </c>
      <c r="G1109" s="102" t="e">
        <f t="shared" si="90"/>
        <v>#NUM!</v>
      </c>
    </row>
    <row r="1110" spans="2:7">
      <c r="B1110" s="100">
        <v>247</v>
      </c>
      <c r="C1110" s="95" t="e">
        <f t="shared" si="89"/>
        <v>#NUM!</v>
      </c>
      <c r="D1110" s="95" t="e">
        <f t="shared" si="91"/>
        <v>#NUM!</v>
      </c>
      <c r="E1110" s="381" t="e">
        <f t="shared" si="92"/>
        <v>#NUM!</v>
      </c>
      <c r="F1110" s="95" t="e">
        <f t="shared" si="93"/>
        <v>#NUM!</v>
      </c>
      <c r="G1110" s="102" t="e">
        <f t="shared" si="90"/>
        <v>#NUM!</v>
      </c>
    </row>
    <row r="1111" spans="2:7">
      <c r="B1111" s="100">
        <v>248</v>
      </c>
      <c r="C1111" s="95" t="e">
        <f t="shared" si="89"/>
        <v>#NUM!</v>
      </c>
      <c r="D1111" s="95" t="e">
        <f t="shared" si="91"/>
        <v>#NUM!</v>
      </c>
      <c r="E1111" s="381" t="e">
        <f t="shared" si="92"/>
        <v>#NUM!</v>
      </c>
      <c r="F1111" s="95" t="e">
        <f t="shared" si="93"/>
        <v>#NUM!</v>
      </c>
      <c r="G1111" s="102" t="e">
        <f t="shared" si="90"/>
        <v>#NUM!</v>
      </c>
    </row>
    <row r="1112" spans="2:7">
      <c r="B1112" s="100">
        <v>249</v>
      </c>
      <c r="C1112" s="95" t="e">
        <f t="shared" si="89"/>
        <v>#NUM!</v>
      </c>
      <c r="D1112" s="95" t="e">
        <f t="shared" si="91"/>
        <v>#NUM!</v>
      </c>
      <c r="E1112" s="381" t="e">
        <f t="shared" si="92"/>
        <v>#NUM!</v>
      </c>
      <c r="F1112" s="95" t="e">
        <f t="shared" si="93"/>
        <v>#NUM!</v>
      </c>
      <c r="G1112" s="102" t="e">
        <f t="shared" si="90"/>
        <v>#NUM!</v>
      </c>
    </row>
    <row r="1113" spans="2:7">
      <c r="B1113" s="100">
        <v>250</v>
      </c>
      <c r="C1113" s="95" t="e">
        <f t="shared" si="89"/>
        <v>#NUM!</v>
      </c>
      <c r="D1113" s="95" t="e">
        <f t="shared" si="91"/>
        <v>#NUM!</v>
      </c>
      <c r="E1113" s="381" t="e">
        <f t="shared" si="92"/>
        <v>#NUM!</v>
      </c>
      <c r="F1113" s="95" t="e">
        <f t="shared" si="93"/>
        <v>#NUM!</v>
      </c>
      <c r="G1113" s="102" t="e">
        <f t="shared" si="90"/>
        <v>#NUM!</v>
      </c>
    </row>
    <row r="1114" spans="2:7">
      <c r="B1114" s="100">
        <v>251</v>
      </c>
      <c r="C1114" s="95" t="e">
        <f t="shared" si="89"/>
        <v>#NUM!</v>
      </c>
      <c r="D1114" s="95" t="e">
        <f t="shared" si="91"/>
        <v>#NUM!</v>
      </c>
      <c r="E1114" s="381" t="e">
        <f t="shared" si="92"/>
        <v>#NUM!</v>
      </c>
      <c r="F1114" s="95" t="e">
        <f t="shared" si="93"/>
        <v>#NUM!</v>
      </c>
      <c r="G1114" s="102" t="e">
        <f t="shared" si="90"/>
        <v>#NUM!</v>
      </c>
    </row>
    <row r="1115" spans="2:7">
      <c r="B1115" s="100">
        <v>252</v>
      </c>
      <c r="C1115" s="95" t="e">
        <f t="shared" si="89"/>
        <v>#NUM!</v>
      </c>
      <c r="D1115" s="95" t="e">
        <f t="shared" si="91"/>
        <v>#NUM!</v>
      </c>
      <c r="E1115" s="381" t="e">
        <f t="shared" si="92"/>
        <v>#NUM!</v>
      </c>
      <c r="F1115" s="95" t="e">
        <f t="shared" si="93"/>
        <v>#NUM!</v>
      </c>
      <c r="G1115" s="102" t="e">
        <f t="shared" si="90"/>
        <v>#NUM!</v>
      </c>
    </row>
    <row r="1116" spans="2:7">
      <c r="B1116" s="100">
        <v>253</v>
      </c>
      <c r="C1116" s="95" t="e">
        <f t="shared" si="89"/>
        <v>#NUM!</v>
      </c>
      <c r="D1116" s="95" t="e">
        <f t="shared" si="91"/>
        <v>#NUM!</v>
      </c>
      <c r="E1116" s="381" t="e">
        <f t="shared" si="92"/>
        <v>#NUM!</v>
      </c>
      <c r="F1116" s="95" t="e">
        <f t="shared" si="93"/>
        <v>#NUM!</v>
      </c>
      <c r="G1116" s="102" t="e">
        <f t="shared" si="90"/>
        <v>#NUM!</v>
      </c>
    </row>
    <row r="1117" spans="2:7">
      <c r="B1117" s="100">
        <v>254</v>
      </c>
      <c r="C1117" s="95" t="e">
        <f t="shared" si="89"/>
        <v>#NUM!</v>
      </c>
      <c r="D1117" s="95" t="e">
        <f t="shared" si="91"/>
        <v>#NUM!</v>
      </c>
      <c r="E1117" s="381" t="e">
        <f t="shared" si="92"/>
        <v>#NUM!</v>
      </c>
      <c r="F1117" s="95" t="e">
        <f t="shared" si="93"/>
        <v>#NUM!</v>
      </c>
      <c r="G1117" s="102" t="e">
        <f t="shared" si="90"/>
        <v>#NUM!</v>
      </c>
    </row>
    <row r="1118" spans="2:7">
      <c r="B1118" s="100">
        <v>255</v>
      </c>
      <c r="C1118" s="95" t="e">
        <f t="shared" si="89"/>
        <v>#NUM!</v>
      </c>
      <c r="D1118" s="95" t="e">
        <f t="shared" si="91"/>
        <v>#NUM!</v>
      </c>
      <c r="E1118" s="381" t="e">
        <f t="shared" si="92"/>
        <v>#NUM!</v>
      </c>
      <c r="F1118" s="95" t="e">
        <f t="shared" si="93"/>
        <v>#NUM!</v>
      </c>
      <c r="G1118" s="102" t="e">
        <f t="shared" si="90"/>
        <v>#NUM!</v>
      </c>
    </row>
    <row r="1119" spans="2:7">
      <c r="B1119" s="100">
        <v>256</v>
      </c>
      <c r="C1119" s="95" t="e">
        <f t="shared" si="89"/>
        <v>#NUM!</v>
      </c>
      <c r="D1119" s="95" t="e">
        <f t="shared" si="91"/>
        <v>#NUM!</v>
      </c>
      <c r="E1119" s="381" t="e">
        <f t="shared" si="92"/>
        <v>#NUM!</v>
      </c>
      <c r="F1119" s="95" t="e">
        <f t="shared" si="93"/>
        <v>#NUM!</v>
      </c>
      <c r="G1119" s="102" t="e">
        <f t="shared" si="90"/>
        <v>#NUM!</v>
      </c>
    </row>
    <row r="1120" spans="2:7">
      <c r="B1120" s="100">
        <v>257</v>
      </c>
      <c r="C1120" s="95" t="e">
        <f t="shared" si="89"/>
        <v>#NUM!</v>
      </c>
      <c r="D1120" s="95" t="e">
        <f t="shared" si="91"/>
        <v>#NUM!</v>
      </c>
      <c r="E1120" s="381" t="e">
        <f t="shared" si="92"/>
        <v>#NUM!</v>
      </c>
      <c r="F1120" s="95" t="e">
        <f t="shared" si="93"/>
        <v>#NUM!</v>
      </c>
      <c r="G1120" s="102" t="e">
        <f t="shared" si="90"/>
        <v>#NUM!</v>
      </c>
    </row>
    <row r="1121" spans="2:7">
      <c r="B1121" s="100">
        <v>258</v>
      </c>
      <c r="C1121" s="95" t="e">
        <f t="shared" ref="C1121:C1184" si="94">PPMT(C$860/12,B1121,D$860*12,B$860*-1,0,0)</f>
        <v>#NUM!</v>
      </c>
      <c r="D1121" s="95" t="e">
        <f t="shared" si="91"/>
        <v>#NUM!</v>
      </c>
      <c r="E1121" s="381" t="e">
        <f t="shared" si="92"/>
        <v>#NUM!</v>
      </c>
      <c r="F1121" s="95" t="e">
        <f t="shared" si="93"/>
        <v>#NUM!</v>
      </c>
      <c r="G1121" s="102" t="e">
        <f t="shared" ref="G1121:G1184" si="95">F1121*12</f>
        <v>#NUM!</v>
      </c>
    </row>
    <row r="1122" spans="2:7">
      <c r="B1122" s="100">
        <v>259</v>
      </c>
      <c r="C1122" s="95" t="e">
        <f t="shared" si="94"/>
        <v>#NUM!</v>
      </c>
      <c r="D1122" s="95" t="e">
        <f t="shared" si="91"/>
        <v>#NUM!</v>
      </c>
      <c r="E1122" s="381" t="e">
        <f t="shared" si="92"/>
        <v>#NUM!</v>
      </c>
      <c r="F1122" s="95" t="e">
        <f t="shared" si="93"/>
        <v>#NUM!</v>
      </c>
      <c r="G1122" s="102" t="e">
        <f t="shared" si="95"/>
        <v>#NUM!</v>
      </c>
    </row>
    <row r="1123" spans="2:7">
      <c r="B1123" s="100">
        <v>260</v>
      </c>
      <c r="C1123" s="95" t="e">
        <f t="shared" si="94"/>
        <v>#NUM!</v>
      </c>
      <c r="D1123" s="95" t="e">
        <f t="shared" si="91"/>
        <v>#NUM!</v>
      </c>
      <c r="E1123" s="381" t="e">
        <f t="shared" si="92"/>
        <v>#NUM!</v>
      </c>
      <c r="F1123" s="95" t="e">
        <f t="shared" si="93"/>
        <v>#NUM!</v>
      </c>
      <c r="G1123" s="102" t="e">
        <f t="shared" si="95"/>
        <v>#NUM!</v>
      </c>
    </row>
    <row r="1124" spans="2:7">
      <c r="B1124" s="100">
        <v>261</v>
      </c>
      <c r="C1124" s="95" t="e">
        <f t="shared" si="94"/>
        <v>#NUM!</v>
      </c>
      <c r="D1124" s="95" t="e">
        <f t="shared" si="91"/>
        <v>#NUM!</v>
      </c>
      <c r="E1124" s="381" t="e">
        <f t="shared" si="92"/>
        <v>#NUM!</v>
      </c>
      <c r="F1124" s="95" t="e">
        <f t="shared" si="93"/>
        <v>#NUM!</v>
      </c>
      <c r="G1124" s="102" t="e">
        <f t="shared" si="95"/>
        <v>#NUM!</v>
      </c>
    </row>
    <row r="1125" spans="2:7">
      <c r="B1125" s="100">
        <v>262</v>
      </c>
      <c r="C1125" s="95" t="e">
        <f t="shared" si="94"/>
        <v>#NUM!</v>
      </c>
      <c r="D1125" s="95" t="e">
        <f t="shared" si="91"/>
        <v>#NUM!</v>
      </c>
      <c r="E1125" s="381" t="e">
        <f t="shared" si="92"/>
        <v>#NUM!</v>
      </c>
      <c r="F1125" s="95" t="e">
        <f t="shared" si="93"/>
        <v>#NUM!</v>
      </c>
      <c r="G1125" s="102" t="e">
        <f t="shared" si="95"/>
        <v>#NUM!</v>
      </c>
    </row>
    <row r="1126" spans="2:7">
      <c r="B1126" s="100">
        <v>263</v>
      </c>
      <c r="C1126" s="95" t="e">
        <f t="shared" si="94"/>
        <v>#NUM!</v>
      </c>
      <c r="D1126" s="95" t="e">
        <f t="shared" si="91"/>
        <v>#NUM!</v>
      </c>
      <c r="E1126" s="381" t="e">
        <f t="shared" si="92"/>
        <v>#NUM!</v>
      </c>
      <c r="F1126" s="95" t="e">
        <f t="shared" si="93"/>
        <v>#NUM!</v>
      </c>
      <c r="G1126" s="102" t="e">
        <f t="shared" si="95"/>
        <v>#NUM!</v>
      </c>
    </row>
    <row r="1127" spans="2:7">
      <c r="B1127" s="100">
        <v>264</v>
      </c>
      <c r="C1127" s="95" t="e">
        <f t="shared" si="94"/>
        <v>#NUM!</v>
      </c>
      <c r="D1127" s="95" t="e">
        <f t="shared" si="91"/>
        <v>#NUM!</v>
      </c>
      <c r="E1127" s="381" t="e">
        <f t="shared" si="92"/>
        <v>#NUM!</v>
      </c>
      <c r="F1127" s="95" t="e">
        <f t="shared" si="93"/>
        <v>#NUM!</v>
      </c>
      <c r="G1127" s="102" t="e">
        <f t="shared" si="95"/>
        <v>#NUM!</v>
      </c>
    </row>
    <row r="1128" spans="2:7">
      <c r="B1128" s="100">
        <v>265</v>
      </c>
      <c r="C1128" s="95" t="e">
        <f t="shared" si="94"/>
        <v>#NUM!</v>
      </c>
      <c r="D1128" s="95" t="e">
        <f t="shared" si="91"/>
        <v>#NUM!</v>
      </c>
      <c r="E1128" s="381" t="e">
        <f t="shared" si="92"/>
        <v>#NUM!</v>
      </c>
      <c r="F1128" s="95" t="e">
        <f t="shared" si="93"/>
        <v>#NUM!</v>
      </c>
      <c r="G1128" s="102" t="e">
        <f t="shared" si="95"/>
        <v>#NUM!</v>
      </c>
    </row>
    <row r="1129" spans="2:7">
      <c r="B1129" s="100">
        <v>266</v>
      </c>
      <c r="C1129" s="95" t="e">
        <f t="shared" si="94"/>
        <v>#NUM!</v>
      </c>
      <c r="D1129" s="95" t="e">
        <f t="shared" si="91"/>
        <v>#NUM!</v>
      </c>
      <c r="E1129" s="381" t="e">
        <f t="shared" si="92"/>
        <v>#NUM!</v>
      </c>
      <c r="F1129" s="95" t="e">
        <f t="shared" si="93"/>
        <v>#NUM!</v>
      </c>
      <c r="G1129" s="102" t="e">
        <f t="shared" si="95"/>
        <v>#NUM!</v>
      </c>
    </row>
    <row r="1130" spans="2:7">
      <c r="B1130" s="100">
        <v>267</v>
      </c>
      <c r="C1130" s="95" t="e">
        <f t="shared" si="94"/>
        <v>#NUM!</v>
      </c>
      <c r="D1130" s="95" t="e">
        <f t="shared" si="91"/>
        <v>#NUM!</v>
      </c>
      <c r="E1130" s="381" t="e">
        <f t="shared" si="92"/>
        <v>#NUM!</v>
      </c>
      <c r="F1130" s="95" t="e">
        <f t="shared" si="93"/>
        <v>#NUM!</v>
      </c>
      <c r="G1130" s="102" t="e">
        <f t="shared" si="95"/>
        <v>#NUM!</v>
      </c>
    </row>
    <row r="1131" spans="2:7">
      <c r="B1131" s="100">
        <v>268</v>
      </c>
      <c r="C1131" s="95" t="e">
        <f t="shared" si="94"/>
        <v>#NUM!</v>
      </c>
      <c r="D1131" s="95" t="e">
        <f t="shared" si="91"/>
        <v>#NUM!</v>
      </c>
      <c r="E1131" s="381" t="e">
        <f t="shared" si="92"/>
        <v>#NUM!</v>
      </c>
      <c r="F1131" s="95" t="e">
        <f t="shared" si="93"/>
        <v>#NUM!</v>
      </c>
      <c r="G1131" s="102" t="e">
        <f t="shared" si="95"/>
        <v>#NUM!</v>
      </c>
    </row>
    <row r="1132" spans="2:7">
      <c r="B1132" s="100">
        <v>269</v>
      </c>
      <c r="C1132" s="95" t="e">
        <f t="shared" si="94"/>
        <v>#NUM!</v>
      </c>
      <c r="D1132" s="95" t="e">
        <f t="shared" si="91"/>
        <v>#NUM!</v>
      </c>
      <c r="E1132" s="381" t="e">
        <f t="shared" si="92"/>
        <v>#NUM!</v>
      </c>
      <c r="F1132" s="95" t="e">
        <f t="shared" si="93"/>
        <v>#NUM!</v>
      </c>
      <c r="G1132" s="102" t="e">
        <f t="shared" si="95"/>
        <v>#NUM!</v>
      </c>
    </row>
    <row r="1133" spans="2:7">
      <c r="B1133" s="100">
        <v>270</v>
      </c>
      <c r="C1133" s="95" t="e">
        <f t="shared" si="94"/>
        <v>#NUM!</v>
      </c>
      <c r="D1133" s="95" t="e">
        <f t="shared" si="91"/>
        <v>#NUM!</v>
      </c>
      <c r="E1133" s="381" t="e">
        <f t="shared" si="92"/>
        <v>#NUM!</v>
      </c>
      <c r="F1133" s="95" t="e">
        <f t="shared" si="93"/>
        <v>#NUM!</v>
      </c>
      <c r="G1133" s="102" t="e">
        <f t="shared" si="95"/>
        <v>#NUM!</v>
      </c>
    </row>
    <row r="1134" spans="2:7">
      <c r="B1134" s="100">
        <v>271</v>
      </c>
      <c r="C1134" s="95" t="e">
        <f t="shared" si="94"/>
        <v>#NUM!</v>
      </c>
      <c r="D1134" s="95" t="e">
        <f t="shared" si="91"/>
        <v>#NUM!</v>
      </c>
      <c r="E1134" s="381" t="e">
        <f t="shared" si="92"/>
        <v>#NUM!</v>
      </c>
      <c r="F1134" s="95" t="e">
        <f t="shared" si="93"/>
        <v>#NUM!</v>
      </c>
      <c r="G1134" s="102" t="e">
        <f t="shared" si="95"/>
        <v>#NUM!</v>
      </c>
    </row>
    <row r="1135" spans="2:7">
      <c r="B1135" s="100">
        <v>272</v>
      </c>
      <c r="C1135" s="95" t="e">
        <f t="shared" si="94"/>
        <v>#NUM!</v>
      </c>
      <c r="D1135" s="95" t="e">
        <f t="shared" si="91"/>
        <v>#NUM!</v>
      </c>
      <c r="E1135" s="381" t="e">
        <f t="shared" si="92"/>
        <v>#NUM!</v>
      </c>
      <c r="F1135" s="95" t="e">
        <f t="shared" si="93"/>
        <v>#NUM!</v>
      </c>
      <c r="G1135" s="102" t="e">
        <f t="shared" si="95"/>
        <v>#NUM!</v>
      </c>
    </row>
    <row r="1136" spans="2:7">
      <c r="B1136" s="100">
        <v>273</v>
      </c>
      <c r="C1136" s="95" t="e">
        <f t="shared" si="94"/>
        <v>#NUM!</v>
      </c>
      <c r="D1136" s="95" t="e">
        <f t="shared" si="91"/>
        <v>#NUM!</v>
      </c>
      <c r="E1136" s="381" t="e">
        <f t="shared" si="92"/>
        <v>#NUM!</v>
      </c>
      <c r="F1136" s="95" t="e">
        <f t="shared" si="93"/>
        <v>#NUM!</v>
      </c>
      <c r="G1136" s="102" t="e">
        <f t="shared" si="95"/>
        <v>#NUM!</v>
      </c>
    </row>
    <row r="1137" spans="2:7">
      <c r="B1137" s="100">
        <v>274</v>
      </c>
      <c r="C1137" s="95" t="e">
        <f t="shared" si="94"/>
        <v>#NUM!</v>
      </c>
      <c r="D1137" s="95" t="e">
        <f t="shared" si="91"/>
        <v>#NUM!</v>
      </c>
      <c r="E1137" s="381" t="e">
        <f t="shared" si="92"/>
        <v>#NUM!</v>
      </c>
      <c r="F1137" s="95" t="e">
        <f t="shared" si="93"/>
        <v>#NUM!</v>
      </c>
      <c r="G1137" s="102" t="e">
        <f t="shared" si="95"/>
        <v>#NUM!</v>
      </c>
    </row>
    <row r="1138" spans="2:7">
      <c r="B1138" s="100">
        <v>275</v>
      </c>
      <c r="C1138" s="95" t="e">
        <f t="shared" si="94"/>
        <v>#NUM!</v>
      </c>
      <c r="D1138" s="95" t="e">
        <f t="shared" si="91"/>
        <v>#NUM!</v>
      </c>
      <c r="E1138" s="381" t="e">
        <f t="shared" si="92"/>
        <v>#NUM!</v>
      </c>
      <c r="F1138" s="95" t="e">
        <f t="shared" si="93"/>
        <v>#NUM!</v>
      </c>
      <c r="G1138" s="102" t="e">
        <f t="shared" si="95"/>
        <v>#NUM!</v>
      </c>
    </row>
    <row r="1139" spans="2:7">
      <c r="B1139" s="100">
        <v>276</v>
      </c>
      <c r="C1139" s="95" t="e">
        <f t="shared" si="94"/>
        <v>#NUM!</v>
      </c>
      <c r="D1139" s="95" t="e">
        <f t="shared" si="91"/>
        <v>#NUM!</v>
      </c>
      <c r="E1139" s="381" t="e">
        <f t="shared" si="92"/>
        <v>#NUM!</v>
      </c>
      <c r="F1139" s="95" t="e">
        <f t="shared" si="93"/>
        <v>#NUM!</v>
      </c>
      <c r="G1139" s="102" t="e">
        <f t="shared" si="95"/>
        <v>#NUM!</v>
      </c>
    </row>
    <row r="1140" spans="2:7">
      <c r="B1140" s="100">
        <v>277</v>
      </c>
      <c r="C1140" s="95" t="e">
        <f t="shared" si="94"/>
        <v>#NUM!</v>
      </c>
      <c r="D1140" s="95" t="e">
        <f t="shared" si="91"/>
        <v>#NUM!</v>
      </c>
      <c r="E1140" s="381" t="e">
        <f t="shared" si="92"/>
        <v>#NUM!</v>
      </c>
      <c r="F1140" s="95" t="e">
        <f t="shared" si="93"/>
        <v>#NUM!</v>
      </c>
      <c r="G1140" s="102" t="e">
        <f t="shared" si="95"/>
        <v>#NUM!</v>
      </c>
    </row>
    <row r="1141" spans="2:7">
      <c r="B1141" s="100">
        <v>278</v>
      </c>
      <c r="C1141" s="95" t="e">
        <f t="shared" si="94"/>
        <v>#NUM!</v>
      </c>
      <c r="D1141" s="95" t="e">
        <f t="shared" si="91"/>
        <v>#NUM!</v>
      </c>
      <c r="E1141" s="381" t="e">
        <f t="shared" si="92"/>
        <v>#NUM!</v>
      </c>
      <c r="F1141" s="95" t="e">
        <f t="shared" si="93"/>
        <v>#NUM!</v>
      </c>
      <c r="G1141" s="102" t="e">
        <f t="shared" si="95"/>
        <v>#NUM!</v>
      </c>
    </row>
    <row r="1142" spans="2:7">
      <c r="B1142" s="100">
        <v>279</v>
      </c>
      <c r="C1142" s="95" t="e">
        <f t="shared" si="94"/>
        <v>#NUM!</v>
      </c>
      <c r="D1142" s="95" t="e">
        <f t="shared" si="91"/>
        <v>#NUM!</v>
      </c>
      <c r="E1142" s="381" t="e">
        <f t="shared" si="92"/>
        <v>#NUM!</v>
      </c>
      <c r="F1142" s="95" t="e">
        <f t="shared" si="93"/>
        <v>#NUM!</v>
      </c>
      <c r="G1142" s="102" t="e">
        <f t="shared" si="95"/>
        <v>#NUM!</v>
      </c>
    </row>
    <row r="1143" spans="2:7">
      <c r="B1143" s="100">
        <v>280</v>
      </c>
      <c r="C1143" s="95" t="e">
        <f t="shared" si="94"/>
        <v>#NUM!</v>
      </c>
      <c r="D1143" s="95" t="e">
        <f t="shared" si="91"/>
        <v>#NUM!</v>
      </c>
      <c r="E1143" s="381" t="e">
        <f t="shared" si="92"/>
        <v>#NUM!</v>
      </c>
      <c r="F1143" s="95" t="e">
        <f t="shared" si="93"/>
        <v>#NUM!</v>
      </c>
      <c r="G1143" s="102" t="e">
        <f t="shared" si="95"/>
        <v>#NUM!</v>
      </c>
    </row>
    <row r="1144" spans="2:7">
      <c r="B1144" s="100">
        <v>281</v>
      </c>
      <c r="C1144" s="95" t="e">
        <f t="shared" si="94"/>
        <v>#NUM!</v>
      </c>
      <c r="D1144" s="95" t="e">
        <f t="shared" si="91"/>
        <v>#NUM!</v>
      </c>
      <c r="E1144" s="381" t="e">
        <f t="shared" si="92"/>
        <v>#NUM!</v>
      </c>
      <c r="F1144" s="95" t="e">
        <f t="shared" si="93"/>
        <v>#NUM!</v>
      </c>
      <c r="G1144" s="102" t="e">
        <f t="shared" si="95"/>
        <v>#NUM!</v>
      </c>
    </row>
    <row r="1145" spans="2:7">
      <c r="B1145" s="100">
        <v>282</v>
      </c>
      <c r="C1145" s="95" t="e">
        <f t="shared" si="94"/>
        <v>#NUM!</v>
      </c>
      <c r="D1145" s="95" t="e">
        <f t="shared" si="91"/>
        <v>#NUM!</v>
      </c>
      <c r="E1145" s="381" t="e">
        <f t="shared" si="92"/>
        <v>#NUM!</v>
      </c>
      <c r="F1145" s="95" t="e">
        <f t="shared" si="93"/>
        <v>#NUM!</v>
      </c>
      <c r="G1145" s="102" t="e">
        <f t="shared" si="95"/>
        <v>#NUM!</v>
      </c>
    </row>
    <row r="1146" spans="2:7">
      <c r="B1146" s="100">
        <v>283</v>
      </c>
      <c r="C1146" s="95" t="e">
        <f t="shared" si="94"/>
        <v>#NUM!</v>
      </c>
      <c r="D1146" s="95" t="e">
        <f t="shared" si="91"/>
        <v>#NUM!</v>
      </c>
      <c r="E1146" s="381" t="e">
        <f t="shared" si="92"/>
        <v>#NUM!</v>
      </c>
      <c r="F1146" s="95" t="e">
        <f t="shared" si="93"/>
        <v>#NUM!</v>
      </c>
      <c r="G1146" s="102" t="e">
        <f t="shared" si="95"/>
        <v>#NUM!</v>
      </c>
    </row>
    <row r="1147" spans="2:7">
      <c r="B1147" s="100">
        <v>284</v>
      </c>
      <c r="C1147" s="95" t="e">
        <f t="shared" si="94"/>
        <v>#NUM!</v>
      </c>
      <c r="D1147" s="95" t="e">
        <f t="shared" si="91"/>
        <v>#NUM!</v>
      </c>
      <c r="E1147" s="381" t="e">
        <f t="shared" si="92"/>
        <v>#NUM!</v>
      </c>
      <c r="F1147" s="95" t="e">
        <f t="shared" si="93"/>
        <v>#NUM!</v>
      </c>
      <c r="G1147" s="102" t="e">
        <f t="shared" si="95"/>
        <v>#NUM!</v>
      </c>
    </row>
    <row r="1148" spans="2:7">
      <c r="B1148" s="100">
        <v>285</v>
      </c>
      <c r="C1148" s="95" t="e">
        <f t="shared" si="94"/>
        <v>#NUM!</v>
      </c>
      <c r="D1148" s="95" t="e">
        <f t="shared" si="91"/>
        <v>#NUM!</v>
      </c>
      <c r="E1148" s="381" t="e">
        <f t="shared" si="92"/>
        <v>#NUM!</v>
      </c>
      <c r="F1148" s="95" t="e">
        <f t="shared" si="93"/>
        <v>#NUM!</v>
      </c>
      <c r="G1148" s="102" t="e">
        <f t="shared" si="95"/>
        <v>#NUM!</v>
      </c>
    </row>
    <row r="1149" spans="2:7">
      <c r="B1149" s="100">
        <v>286</v>
      </c>
      <c r="C1149" s="95" t="e">
        <f t="shared" si="94"/>
        <v>#NUM!</v>
      </c>
      <c r="D1149" s="95" t="e">
        <f t="shared" si="91"/>
        <v>#NUM!</v>
      </c>
      <c r="E1149" s="381" t="e">
        <f t="shared" si="92"/>
        <v>#NUM!</v>
      </c>
      <c r="F1149" s="95" t="e">
        <f t="shared" si="93"/>
        <v>#NUM!</v>
      </c>
      <c r="G1149" s="102" t="e">
        <f t="shared" si="95"/>
        <v>#NUM!</v>
      </c>
    </row>
    <row r="1150" spans="2:7">
      <c r="B1150" s="100">
        <v>287</v>
      </c>
      <c r="C1150" s="95" t="e">
        <f t="shared" si="94"/>
        <v>#NUM!</v>
      </c>
      <c r="D1150" s="95" t="e">
        <f t="shared" si="91"/>
        <v>#NUM!</v>
      </c>
      <c r="E1150" s="381" t="e">
        <f t="shared" si="92"/>
        <v>#NUM!</v>
      </c>
      <c r="F1150" s="95" t="e">
        <f t="shared" si="93"/>
        <v>#NUM!</v>
      </c>
      <c r="G1150" s="102" t="e">
        <f t="shared" si="95"/>
        <v>#NUM!</v>
      </c>
    </row>
    <row r="1151" spans="2:7">
      <c r="B1151" s="100">
        <v>288</v>
      </c>
      <c r="C1151" s="95" t="e">
        <f t="shared" si="94"/>
        <v>#NUM!</v>
      </c>
      <c r="D1151" s="95" t="e">
        <f t="shared" si="91"/>
        <v>#NUM!</v>
      </c>
      <c r="E1151" s="381" t="e">
        <f t="shared" si="92"/>
        <v>#NUM!</v>
      </c>
      <c r="F1151" s="95" t="e">
        <f t="shared" si="93"/>
        <v>#NUM!</v>
      </c>
      <c r="G1151" s="102" t="e">
        <f t="shared" si="95"/>
        <v>#NUM!</v>
      </c>
    </row>
    <row r="1152" spans="2:7">
      <c r="B1152" s="100">
        <v>289</v>
      </c>
      <c r="C1152" s="95" t="e">
        <f t="shared" si="94"/>
        <v>#NUM!</v>
      </c>
      <c r="D1152" s="95" t="e">
        <f t="shared" si="91"/>
        <v>#NUM!</v>
      </c>
      <c r="E1152" s="381" t="e">
        <f t="shared" si="92"/>
        <v>#NUM!</v>
      </c>
      <c r="F1152" s="95" t="e">
        <f t="shared" si="93"/>
        <v>#NUM!</v>
      </c>
      <c r="G1152" s="102" t="e">
        <f t="shared" si="95"/>
        <v>#NUM!</v>
      </c>
    </row>
    <row r="1153" spans="2:7">
      <c r="B1153" s="100">
        <v>290</v>
      </c>
      <c r="C1153" s="95" t="e">
        <f t="shared" si="94"/>
        <v>#NUM!</v>
      </c>
      <c r="D1153" s="95" t="e">
        <f t="shared" si="91"/>
        <v>#NUM!</v>
      </c>
      <c r="E1153" s="381" t="e">
        <f t="shared" si="92"/>
        <v>#NUM!</v>
      </c>
      <c r="F1153" s="95" t="e">
        <f t="shared" si="93"/>
        <v>#NUM!</v>
      </c>
      <c r="G1153" s="102" t="e">
        <f t="shared" si="95"/>
        <v>#NUM!</v>
      </c>
    </row>
    <row r="1154" spans="2:7">
      <c r="B1154" s="100">
        <v>291</v>
      </c>
      <c r="C1154" s="95" t="e">
        <f t="shared" si="94"/>
        <v>#NUM!</v>
      </c>
      <c r="D1154" s="95" t="e">
        <f t="shared" si="91"/>
        <v>#NUM!</v>
      </c>
      <c r="E1154" s="381" t="e">
        <f t="shared" si="92"/>
        <v>#NUM!</v>
      </c>
      <c r="F1154" s="95" t="e">
        <f t="shared" si="93"/>
        <v>#NUM!</v>
      </c>
      <c r="G1154" s="102" t="e">
        <f t="shared" si="95"/>
        <v>#NUM!</v>
      </c>
    </row>
    <row r="1155" spans="2:7">
      <c r="B1155" s="100">
        <v>292</v>
      </c>
      <c r="C1155" s="95" t="e">
        <f t="shared" si="94"/>
        <v>#NUM!</v>
      </c>
      <c r="D1155" s="95" t="e">
        <f t="shared" si="91"/>
        <v>#NUM!</v>
      </c>
      <c r="E1155" s="381" t="e">
        <f t="shared" si="92"/>
        <v>#NUM!</v>
      </c>
      <c r="F1155" s="95" t="e">
        <f t="shared" si="93"/>
        <v>#NUM!</v>
      </c>
      <c r="G1155" s="102" t="e">
        <f t="shared" si="95"/>
        <v>#NUM!</v>
      </c>
    </row>
    <row r="1156" spans="2:7">
      <c r="B1156" s="100">
        <v>293</v>
      </c>
      <c r="C1156" s="95" t="e">
        <f t="shared" si="94"/>
        <v>#NUM!</v>
      </c>
      <c r="D1156" s="95" t="e">
        <f t="shared" si="91"/>
        <v>#NUM!</v>
      </c>
      <c r="E1156" s="381" t="e">
        <f t="shared" si="92"/>
        <v>#NUM!</v>
      </c>
      <c r="F1156" s="95" t="e">
        <f t="shared" si="93"/>
        <v>#NUM!</v>
      </c>
      <c r="G1156" s="102" t="e">
        <f t="shared" si="95"/>
        <v>#NUM!</v>
      </c>
    </row>
    <row r="1157" spans="2:7">
      <c r="B1157" s="100">
        <v>294</v>
      </c>
      <c r="C1157" s="95" t="e">
        <f t="shared" si="94"/>
        <v>#NUM!</v>
      </c>
      <c r="D1157" s="95" t="e">
        <f t="shared" si="91"/>
        <v>#NUM!</v>
      </c>
      <c r="E1157" s="381" t="e">
        <f t="shared" si="92"/>
        <v>#NUM!</v>
      </c>
      <c r="F1157" s="95" t="e">
        <f t="shared" si="93"/>
        <v>#NUM!</v>
      </c>
      <c r="G1157" s="102" t="e">
        <f t="shared" si="95"/>
        <v>#NUM!</v>
      </c>
    </row>
    <row r="1158" spans="2:7">
      <c r="B1158" s="100">
        <v>295</v>
      </c>
      <c r="C1158" s="95" t="e">
        <f t="shared" si="94"/>
        <v>#NUM!</v>
      </c>
      <c r="D1158" s="95" t="e">
        <f t="shared" si="91"/>
        <v>#NUM!</v>
      </c>
      <c r="E1158" s="381" t="e">
        <f t="shared" si="92"/>
        <v>#NUM!</v>
      </c>
      <c r="F1158" s="95" t="e">
        <f t="shared" si="93"/>
        <v>#NUM!</v>
      </c>
      <c r="G1158" s="102" t="e">
        <f t="shared" si="95"/>
        <v>#NUM!</v>
      </c>
    </row>
    <row r="1159" spans="2:7">
      <c r="B1159" s="100">
        <v>296</v>
      </c>
      <c r="C1159" s="95" t="e">
        <f t="shared" si="94"/>
        <v>#NUM!</v>
      </c>
      <c r="D1159" s="95" t="e">
        <f t="shared" si="91"/>
        <v>#NUM!</v>
      </c>
      <c r="E1159" s="381" t="e">
        <f t="shared" si="92"/>
        <v>#NUM!</v>
      </c>
      <c r="F1159" s="95" t="e">
        <f t="shared" si="93"/>
        <v>#NUM!</v>
      </c>
      <c r="G1159" s="102" t="e">
        <f t="shared" si="95"/>
        <v>#NUM!</v>
      </c>
    </row>
    <row r="1160" spans="2:7">
      <c r="B1160" s="100">
        <v>297</v>
      </c>
      <c r="C1160" s="95" t="e">
        <f t="shared" si="94"/>
        <v>#NUM!</v>
      </c>
      <c r="D1160" s="95" t="e">
        <f t="shared" si="91"/>
        <v>#NUM!</v>
      </c>
      <c r="E1160" s="381" t="e">
        <f t="shared" si="92"/>
        <v>#NUM!</v>
      </c>
      <c r="F1160" s="95" t="e">
        <f t="shared" si="93"/>
        <v>#NUM!</v>
      </c>
      <c r="G1160" s="102" t="e">
        <f t="shared" si="95"/>
        <v>#NUM!</v>
      </c>
    </row>
    <row r="1161" spans="2:7">
      <c r="B1161" s="100">
        <v>298</v>
      </c>
      <c r="C1161" s="95" t="e">
        <f t="shared" si="94"/>
        <v>#NUM!</v>
      </c>
      <c r="D1161" s="95" t="e">
        <f t="shared" si="91"/>
        <v>#NUM!</v>
      </c>
      <c r="E1161" s="381" t="e">
        <f t="shared" si="92"/>
        <v>#NUM!</v>
      </c>
      <c r="F1161" s="95" t="e">
        <f t="shared" si="93"/>
        <v>#NUM!</v>
      </c>
      <c r="G1161" s="102" t="e">
        <f t="shared" si="95"/>
        <v>#NUM!</v>
      </c>
    </row>
    <row r="1162" spans="2:7">
      <c r="B1162" s="100">
        <v>299</v>
      </c>
      <c r="C1162" s="95" t="e">
        <f t="shared" si="94"/>
        <v>#NUM!</v>
      </c>
      <c r="D1162" s="95" t="e">
        <f t="shared" si="91"/>
        <v>#NUM!</v>
      </c>
      <c r="E1162" s="381" t="e">
        <f t="shared" si="92"/>
        <v>#NUM!</v>
      </c>
      <c r="F1162" s="95" t="e">
        <f t="shared" si="93"/>
        <v>#NUM!</v>
      </c>
      <c r="G1162" s="102" t="e">
        <f t="shared" si="95"/>
        <v>#NUM!</v>
      </c>
    </row>
    <row r="1163" spans="2:7">
      <c r="B1163" s="100">
        <v>300</v>
      </c>
      <c r="C1163" s="95" t="e">
        <f t="shared" si="94"/>
        <v>#NUM!</v>
      </c>
      <c r="D1163" s="95" t="e">
        <f t="shared" si="91"/>
        <v>#NUM!</v>
      </c>
      <c r="E1163" s="381" t="e">
        <f t="shared" si="92"/>
        <v>#NUM!</v>
      </c>
      <c r="F1163" s="95" t="e">
        <f t="shared" si="93"/>
        <v>#NUM!</v>
      </c>
      <c r="G1163" s="102" t="e">
        <f t="shared" si="95"/>
        <v>#NUM!</v>
      </c>
    </row>
    <row r="1164" spans="2:7">
      <c r="B1164" s="100">
        <v>301</v>
      </c>
      <c r="C1164" s="95" t="e">
        <f t="shared" si="94"/>
        <v>#NUM!</v>
      </c>
      <c r="D1164" s="95" t="e">
        <f t="shared" si="91"/>
        <v>#NUM!</v>
      </c>
      <c r="E1164" s="381" t="e">
        <f t="shared" si="92"/>
        <v>#NUM!</v>
      </c>
      <c r="F1164" s="95" t="e">
        <f t="shared" si="93"/>
        <v>#NUM!</v>
      </c>
      <c r="G1164" s="102" t="e">
        <f t="shared" si="95"/>
        <v>#NUM!</v>
      </c>
    </row>
    <row r="1165" spans="2:7">
      <c r="B1165" s="100">
        <v>302</v>
      </c>
      <c r="C1165" s="95" t="e">
        <f t="shared" si="94"/>
        <v>#NUM!</v>
      </c>
      <c r="D1165" s="95" t="e">
        <f t="shared" si="91"/>
        <v>#NUM!</v>
      </c>
      <c r="E1165" s="381" t="e">
        <f t="shared" si="92"/>
        <v>#NUM!</v>
      </c>
      <c r="F1165" s="95" t="e">
        <f t="shared" si="93"/>
        <v>#NUM!</v>
      </c>
      <c r="G1165" s="102" t="e">
        <f t="shared" si="95"/>
        <v>#NUM!</v>
      </c>
    </row>
    <row r="1166" spans="2:7">
      <c r="B1166" s="100">
        <v>303</v>
      </c>
      <c r="C1166" s="95" t="e">
        <f t="shared" si="94"/>
        <v>#NUM!</v>
      </c>
      <c r="D1166" s="95" t="e">
        <f t="shared" si="91"/>
        <v>#NUM!</v>
      </c>
      <c r="E1166" s="381" t="e">
        <f t="shared" si="92"/>
        <v>#NUM!</v>
      </c>
      <c r="F1166" s="95" t="e">
        <f t="shared" si="93"/>
        <v>#NUM!</v>
      </c>
      <c r="G1166" s="102" t="e">
        <f t="shared" si="95"/>
        <v>#NUM!</v>
      </c>
    </row>
    <row r="1167" spans="2:7">
      <c r="B1167" s="100">
        <v>304</v>
      </c>
      <c r="C1167" s="95" t="e">
        <f t="shared" si="94"/>
        <v>#NUM!</v>
      </c>
      <c r="D1167" s="95" t="e">
        <f t="shared" si="91"/>
        <v>#NUM!</v>
      </c>
      <c r="E1167" s="381" t="e">
        <f t="shared" si="92"/>
        <v>#NUM!</v>
      </c>
      <c r="F1167" s="95" t="e">
        <f t="shared" si="93"/>
        <v>#NUM!</v>
      </c>
      <c r="G1167" s="102" t="e">
        <f t="shared" si="95"/>
        <v>#NUM!</v>
      </c>
    </row>
    <row r="1168" spans="2:7">
      <c r="B1168" s="100">
        <v>305</v>
      </c>
      <c r="C1168" s="95" t="e">
        <f t="shared" si="94"/>
        <v>#NUM!</v>
      </c>
      <c r="D1168" s="95" t="e">
        <f t="shared" si="91"/>
        <v>#NUM!</v>
      </c>
      <c r="E1168" s="381" t="e">
        <f t="shared" si="92"/>
        <v>#NUM!</v>
      </c>
      <c r="F1168" s="95" t="e">
        <f t="shared" si="93"/>
        <v>#NUM!</v>
      </c>
      <c r="G1168" s="102" t="e">
        <f t="shared" si="95"/>
        <v>#NUM!</v>
      </c>
    </row>
    <row r="1169" spans="2:7">
      <c r="B1169" s="100">
        <v>306</v>
      </c>
      <c r="C1169" s="95" t="e">
        <f t="shared" si="94"/>
        <v>#NUM!</v>
      </c>
      <c r="D1169" s="95" t="e">
        <f t="shared" si="91"/>
        <v>#NUM!</v>
      </c>
      <c r="E1169" s="381" t="e">
        <f t="shared" si="92"/>
        <v>#NUM!</v>
      </c>
      <c r="F1169" s="95" t="e">
        <f t="shared" si="93"/>
        <v>#NUM!</v>
      </c>
      <c r="G1169" s="102" t="e">
        <f t="shared" si="95"/>
        <v>#NUM!</v>
      </c>
    </row>
    <row r="1170" spans="2:7">
      <c r="B1170" s="100">
        <v>307</v>
      </c>
      <c r="C1170" s="95" t="e">
        <f t="shared" si="94"/>
        <v>#NUM!</v>
      </c>
      <c r="D1170" s="95" t="e">
        <f t="shared" si="91"/>
        <v>#NUM!</v>
      </c>
      <c r="E1170" s="381" t="e">
        <f t="shared" si="92"/>
        <v>#NUM!</v>
      </c>
      <c r="F1170" s="95" t="e">
        <f t="shared" si="93"/>
        <v>#NUM!</v>
      </c>
      <c r="G1170" s="102" t="e">
        <f t="shared" si="95"/>
        <v>#NUM!</v>
      </c>
    </row>
    <row r="1171" spans="2:7">
      <c r="B1171" s="100">
        <v>308</v>
      </c>
      <c r="C1171" s="95" t="e">
        <f t="shared" si="94"/>
        <v>#NUM!</v>
      </c>
      <c r="D1171" s="95" t="e">
        <f t="shared" si="91"/>
        <v>#NUM!</v>
      </c>
      <c r="E1171" s="381" t="e">
        <f t="shared" si="92"/>
        <v>#NUM!</v>
      </c>
      <c r="F1171" s="95" t="e">
        <f t="shared" si="93"/>
        <v>#NUM!</v>
      </c>
      <c r="G1171" s="102" t="e">
        <f t="shared" si="95"/>
        <v>#NUM!</v>
      </c>
    </row>
    <row r="1172" spans="2:7">
      <c r="B1172" s="100">
        <v>309</v>
      </c>
      <c r="C1172" s="95" t="e">
        <f t="shared" si="94"/>
        <v>#NUM!</v>
      </c>
      <c r="D1172" s="95" t="e">
        <f t="shared" ref="D1172:D1235" si="96">IPMT(C$860/12,B1172,D$860*12,B$860*-1,0)</f>
        <v>#NUM!</v>
      </c>
      <c r="E1172" s="381" t="e">
        <f t="shared" ref="E1172:E1235" si="97">E1171-C1172</f>
        <v>#NUM!</v>
      </c>
      <c r="F1172" s="95" t="e">
        <f t="shared" ref="F1172:F1235" si="98">SUM(C1172:D1172)</f>
        <v>#NUM!</v>
      </c>
      <c r="G1172" s="102" t="e">
        <f t="shared" si="95"/>
        <v>#NUM!</v>
      </c>
    </row>
    <row r="1173" spans="2:7">
      <c r="B1173" s="100">
        <v>310</v>
      </c>
      <c r="C1173" s="95" t="e">
        <f t="shared" si="94"/>
        <v>#NUM!</v>
      </c>
      <c r="D1173" s="95" t="e">
        <f t="shared" si="96"/>
        <v>#NUM!</v>
      </c>
      <c r="E1173" s="381" t="e">
        <f t="shared" si="97"/>
        <v>#NUM!</v>
      </c>
      <c r="F1173" s="95" t="e">
        <f t="shared" si="98"/>
        <v>#NUM!</v>
      </c>
      <c r="G1173" s="102" t="e">
        <f t="shared" si="95"/>
        <v>#NUM!</v>
      </c>
    </row>
    <row r="1174" spans="2:7">
      <c r="B1174" s="100">
        <v>311</v>
      </c>
      <c r="C1174" s="95" t="e">
        <f t="shared" si="94"/>
        <v>#NUM!</v>
      </c>
      <c r="D1174" s="95" t="e">
        <f t="shared" si="96"/>
        <v>#NUM!</v>
      </c>
      <c r="E1174" s="381" t="e">
        <f t="shared" si="97"/>
        <v>#NUM!</v>
      </c>
      <c r="F1174" s="95" t="e">
        <f t="shared" si="98"/>
        <v>#NUM!</v>
      </c>
      <c r="G1174" s="102" t="e">
        <f t="shared" si="95"/>
        <v>#NUM!</v>
      </c>
    </row>
    <row r="1175" spans="2:7">
      <c r="B1175" s="100">
        <v>312</v>
      </c>
      <c r="C1175" s="95" t="e">
        <f t="shared" si="94"/>
        <v>#NUM!</v>
      </c>
      <c r="D1175" s="95" t="e">
        <f t="shared" si="96"/>
        <v>#NUM!</v>
      </c>
      <c r="E1175" s="381" t="e">
        <f t="shared" si="97"/>
        <v>#NUM!</v>
      </c>
      <c r="F1175" s="95" t="e">
        <f t="shared" si="98"/>
        <v>#NUM!</v>
      </c>
      <c r="G1175" s="102" t="e">
        <f t="shared" si="95"/>
        <v>#NUM!</v>
      </c>
    </row>
    <row r="1176" spans="2:7">
      <c r="B1176" s="100">
        <v>313</v>
      </c>
      <c r="C1176" s="95" t="e">
        <f t="shared" si="94"/>
        <v>#NUM!</v>
      </c>
      <c r="D1176" s="95" t="e">
        <f t="shared" si="96"/>
        <v>#NUM!</v>
      </c>
      <c r="E1176" s="381" t="e">
        <f t="shared" si="97"/>
        <v>#NUM!</v>
      </c>
      <c r="F1176" s="95" t="e">
        <f t="shared" si="98"/>
        <v>#NUM!</v>
      </c>
      <c r="G1176" s="102" t="e">
        <f t="shared" si="95"/>
        <v>#NUM!</v>
      </c>
    </row>
    <row r="1177" spans="2:7">
      <c r="B1177" s="100">
        <v>314</v>
      </c>
      <c r="C1177" s="95" t="e">
        <f t="shared" si="94"/>
        <v>#NUM!</v>
      </c>
      <c r="D1177" s="95" t="e">
        <f t="shared" si="96"/>
        <v>#NUM!</v>
      </c>
      <c r="E1177" s="381" t="e">
        <f t="shared" si="97"/>
        <v>#NUM!</v>
      </c>
      <c r="F1177" s="95" t="e">
        <f t="shared" si="98"/>
        <v>#NUM!</v>
      </c>
      <c r="G1177" s="102" t="e">
        <f t="shared" si="95"/>
        <v>#NUM!</v>
      </c>
    </row>
    <row r="1178" spans="2:7">
      <c r="B1178" s="100">
        <v>315</v>
      </c>
      <c r="C1178" s="95" t="e">
        <f t="shared" si="94"/>
        <v>#NUM!</v>
      </c>
      <c r="D1178" s="95" t="e">
        <f t="shared" si="96"/>
        <v>#NUM!</v>
      </c>
      <c r="E1178" s="381" t="e">
        <f t="shared" si="97"/>
        <v>#NUM!</v>
      </c>
      <c r="F1178" s="95" t="e">
        <f t="shared" si="98"/>
        <v>#NUM!</v>
      </c>
      <c r="G1178" s="102" t="e">
        <f t="shared" si="95"/>
        <v>#NUM!</v>
      </c>
    </row>
    <row r="1179" spans="2:7">
      <c r="B1179" s="100">
        <v>316</v>
      </c>
      <c r="C1179" s="95" t="e">
        <f t="shared" si="94"/>
        <v>#NUM!</v>
      </c>
      <c r="D1179" s="95" t="e">
        <f t="shared" si="96"/>
        <v>#NUM!</v>
      </c>
      <c r="E1179" s="381" t="e">
        <f t="shared" si="97"/>
        <v>#NUM!</v>
      </c>
      <c r="F1179" s="95" t="e">
        <f t="shared" si="98"/>
        <v>#NUM!</v>
      </c>
      <c r="G1179" s="102" t="e">
        <f t="shared" si="95"/>
        <v>#NUM!</v>
      </c>
    </row>
    <row r="1180" spans="2:7">
      <c r="B1180" s="100">
        <v>317</v>
      </c>
      <c r="C1180" s="95" t="e">
        <f t="shared" si="94"/>
        <v>#NUM!</v>
      </c>
      <c r="D1180" s="95" t="e">
        <f t="shared" si="96"/>
        <v>#NUM!</v>
      </c>
      <c r="E1180" s="381" t="e">
        <f t="shared" si="97"/>
        <v>#NUM!</v>
      </c>
      <c r="F1180" s="95" t="e">
        <f t="shared" si="98"/>
        <v>#NUM!</v>
      </c>
      <c r="G1180" s="102" t="e">
        <f t="shared" si="95"/>
        <v>#NUM!</v>
      </c>
    </row>
    <row r="1181" spans="2:7">
      <c r="B1181" s="100">
        <v>318</v>
      </c>
      <c r="C1181" s="95" t="e">
        <f t="shared" si="94"/>
        <v>#NUM!</v>
      </c>
      <c r="D1181" s="95" t="e">
        <f t="shared" si="96"/>
        <v>#NUM!</v>
      </c>
      <c r="E1181" s="381" t="e">
        <f t="shared" si="97"/>
        <v>#NUM!</v>
      </c>
      <c r="F1181" s="95" t="e">
        <f t="shared" si="98"/>
        <v>#NUM!</v>
      </c>
      <c r="G1181" s="102" t="e">
        <f t="shared" si="95"/>
        <v>#NUM!</v>
      </c>
    </row>
    <row r="1182" spans="2:7">
      <c r="B1182" s="100">
        <v>319</v>
      </c>
      <c r="C1182" s="95" t="e">
        <f t="shared" si="94"/>
        <v>#NUM!</v>
      </c>
      <c r="D1182" s="95" t="e">
        <f t="shared" si="96"/>
        <v>#NUM!</v>
      </c>
      <c r="E1182" s="381" t="e">
        <f t="shared" si="97"/>
        <v>#NUM!</v>
      </c>
      <c r="F1182" s="95" t="e">
        <f t="shared" si="98"/>
        <v>#NUM!</v>
      </c>
      <c r="G1182" s="102" t="e">
        <f t="shared" si="95"/>
        <v>#NUM!</v>
      </c>
    </row>
    <row r="1183" spans="2:7">
      <c r="B1183" s="100">
        <v>320</v>
      </c>
      <c r="C1183" s="95" t="e">
        <f t="shared" si="94"/>
        <v>#NUM!</v>
      </c>
      <c r="D1183" s="95" t="e">
        <f t="shared" si="96"/>
        <v>#NUM!</v>
      </c>
      <c r="E1183" s="381" t="e">
        <f t="shared" si="97"/>
        <v>#NUM!</v>
      </c>
      <c r="F1183" s="95" t="e">
        <f t="shared" si="98"/>
        <v>#NUM!</v>
      </c>
      <c r="G1183" s="102" t="e">
        <f t="shared" si="95"/>
        <v>#NUM!</v>
      </c>
    </row>
    <row r="1184" spans="2:7">
      <c r="B1184" s="100">
        <v>321</v>
      </c>
      <c r="C1184" s="95" t="e">
        <f t="shared" si="94"/>
        <v>#NUM!</v>
      </c>
      <c r="D1184" s="95" t="e">
        <f t="shared" si="96"/>
        <v>#NUM!</v>
      </c>
      <c r="E1184" s="381" t="e">
        <f t="shared" si="97"/>
        <v>#NUM!</v>
      </c>
      <c r="F1184" s="95" t="e">
        <f t="shared" si="98"/>
        <v>#NUM!</v>
      </c>
      <c r="G1184" s="102" t="e">
        <f t="shared" si="95"/>
        <v>#NUM!</v>
      </c>
    </row>
    <row r="1185" spans="2:7">
      <c r="B1185" s="100">
        <v>322</v>
      </c>
      <c r="C1185" s="95" t="e">
        <f t="shared" ref="C1185:C1248" si="99">PPMT(C$860/12,B1185,D$860*12,B$860*-1,0,0)</f>
        <v>#NUM!</v>
      </c>
      <c r="D1185" s="95" t="e">
        <f t="shared" si="96"/>
        <v>#NUM!</v>
      </c>
      <c r="E1185" s="381" t="e">
        <f t="shared" si="97"/>
        <v>#NUM!</v>
      </c>
      <c r="F1185" s="95" t="e">
        <f t="shared" si="98"/>
        <v>#NUM!</v>
      </c>
      <c r="G1185" s="102" t="e">
        <f t="shared" ref="G1185:G1248" si="100">F1185*12</f>
        <v>#NUM!</v>
      </c>
    </row>
    <row r="1186" spans="2:7">
      <c r="B1186" s="100">
        <v>323</v>
      </c>
      <c r="C1186" s="95" t="e">
        <f t="shared" si="99"/>
        <v>#NUM!</v>
      </c>
      <c r="D1186" s="95" t="e">
        <f t="shared" si="96"/>
        <v>#NUM!</v>
      </c>
      <c r="E1186" s="381" t="e">
        <f t="shared" si="97"/>
        <v>#NUM!</v>
      </c>
      <c r="F1186" s="95" t="e">
        <f t="shared" si="98"/>
        <v>#NUM!</v>
      </c>
      <c r="G1186" s="102" t="e">
        <f t="shared" si="100"/>
        <v>#NUM!</v>
      </c>
    </row>
    <row r="1187" spans="2:7">
      <c r="B1187" s="100">
        <v>324</v>
      </c>
      <c r="C1187" s="95" t="e">
        <f t="shared" si="99"/>
        <v>#NUM!</v>
      </c>
      <c r="D1187" s="95" t="e">
        <f t="shared" si="96"/>
        <v>#NUM!</v>
      </c>
      <c r="E1187" s="381" t="e">
        <f t="shared" si="97"/>
        <v>#NUM!</v>
      </c>
      <c r="F1187" s="95" t="e">
        <f t="shared" si="98"/>
        <v>#NUM!</v>
      </c>
      <c r="G1187" s="102" t="e">
        <f t="shared" si="100"/>
        <v>#NUM!</v>
      </c>
    </row>
    <row r="1188" spans="2:7">
      <c r="B1188" s="100">
        <v>325</v>
      </c>
      <c r="C1188" s="95" t="e">
        <f t="shared" si="99"/>
        <v>#NUM!</v>
      </c>
      <c r="D1188" s="95" t="e">
        <f t="shared" si="96"/>
        <v>#NUM!</v>
      </c>
      <c r="E1188" s="381" t="e">
        <f t="shared" si="97"/>
        <v>#NUM!</v>
      </c>
      <c r="F1188" s="95" t="e">
        <f t="shared" si="98"/>
        <v>#NUM!</v>
      </c>
      <c r="G1188" s="102" t="e">
        <f t="shared" si="100"/>
        <v>#NUM!</v>
      </c>
    </row>
    <row r="1189" spans="2:7">
      <c r="B1189" s="100">
        <v>326</v>
      </c>
      <c r="C1189" s="95" t="e">
        <f t="shared" si="99"/>
        <v>#NUM!</v>
      </c>
      <c r="D1189" s="95" t="e">
        <f t="shared" si="96"/>
        <v>#NUM!</v>
      </c>
      <c r="E1189" s="381" t="e">
        <f t="shared" si="97"/>
        <v>#NUM!</v>
      </c>
      <c r="F1189" s="95" t="e">
        <f t="shared" si="98"/>
        <v>#NUM!</v>
      </c>
      <c r="G1189" s="102" t="e">
        <f t="shared" si="100"/>
        <v>#NUM!</v>
      </c>
    </row>
    <row r="1190" spans="2:7">
      <c r="B1190" s="100">
        <v>327</v>
      </c>
      <c r="C1190" s="95" t="e">
        <f t="shared" si="99"/>
        <v>#NUM!</v>
      </c>
      <c r="D1190" s="95" t="e">
        <f t="shared" si="96"/>
        <v>#NUM!</v>
      </c>
      <c r="E1190" s="381" t="e">
        <f t="shared" si="97"/>
        <v>#NUM!</v>
      </c>
      <c r="F1190" s="95" t="e">
        <f t="shared" si="98"/>
        <v>#NUM!</v>
      </c>
      <c r="G1190" s="102" t="e">
        <f t="shared" si="100"/>
        <v>#NUM!</v>
      </c>
    </row>
    <row r="1191" spans="2:7">
      <c r="B1191" s="100">
        <v>328</v>
      </c>
      <c r="C1191" s="95" t="e">
        <f t="shared" si="99"/>
        <v>#NUM!</v>
      </c>
      <c r="D1191" s="95" t="e">
        <f t="shared" si="96"/>
        <v>#NUM!</v>
      </c>
      <c r="E1191" s="381" t="e">
        <f t="shared" si="97"/>
        <v>#NUM!</v>
      </c>
      <c r="F1191" s="95" t="e">
        <f t="shared" si="98"/>
        <v>#NUM!</v>
      </c>
      <c r="G1191" s="102" t="e">
        <f t="shared" si="100"/>
        <v>#NUM!</v>
      </c>
    </row>
    <row r="1192" spans="2:7">
      <c r="B1192" s="100">
        <v>329</v>
      </c>
      <c r="C1192" s="95" t="e">
        <f t="shared" si="99"/>
        <v>#NUM!</v>
      </c>
      <c r="D1192" s="95" t="e">
        <f t="shared" si="96"/>
        <v>#NUM!</v>
      </c>
      <c r="E1192" s="381" t="e">
        <f t="shared" si="97"/>
        <v>#NUM!</v>
      </c>
      <c r="F1192" s="95" t="e">
        <f t="shared" si="98"/>
        <v>#NUM!</v>
      </c>
      <c r="G1192" s="102" t="e">
        <f t="shared" si="100"/>
        <v>#NUM!</v>
      </c>
    </row>
    <row r="1193" spans="2:7">
      <c r="B1193" s="100">
        <v>330</v>
      </c>
      <c r="C1193" s="95" t="e">
        <f t="shared" si="99"/>
        <v>#NUM!</v>
      </c>
      <c r="D1193" s="95" t="e">
        <f t="shared" si="96"/>
        <v>#NUM!</v>
      </c>
      <c r="E1193" s="381" t="e">
        <f t="shared" si="97"/>
        <v>#NUM!</v>
      </c>
      <c r="F1193" s="95" t="e">
        <f t="shared" si="98"/>
        <v>#NUM!</v>
      </c>
      <c r="G1193" s="102" t="e">
        <f t="shared" si="100"/>
        <v>#NUM!</v>
      </c>
    </row>
    <row r="1194" spans="2:7">
      <c r="B1194" s="100">
        <v>331</v>
      </c>
      <c r="C1194" s="95" t="e">
        <f t="shared" si="99"/>
        <v>#NUM!</v>
      </c>
      <c r="D1194" s="95" t="e">
        <f t="shared" si="96"/>
        <v>#NUM!</v>
      </c>
      <c r="E1194" s="381" t="e">
        <f t="shared" si="97"/>
        <v>#NUM!</v>
      </c>
      <c r="F1194" s="95" t="e">
        <f t="shared" si="98"/>
        <v>#NUM!</v>
      </c>
      <c r="G1194" s="102" t="e">
        <f t="shared" si="100"/>
        <v>#NUM!</v>
      </c>
    </row>
    <row r="1195" spans="2:7">
      <c r="B1195" s="100">
        <v>332</v>
      </c>
      <c r="C1195" s="95" t="e">
        <f t="shared" si="99"/>
        <v>#NUM!</v>
      </c>
      <c r="D1195" s="95" t="e">
        <f t="shared" si="96"/>
        <v>#NUM!</v>
      </c>
      <c r="E1195" s="381" t="e">
        <f t="shared" si="97"/>
        <v>#NUM!</v>
      </c>
      <c r="F1195" s="95" t="e">
        <f t="shared" si="98"/>
        <v>#NUM!</v>
      </c>
      <c r="G1195" s="102" t="e">
        <f t="shared" si="100"/>
        <v>#NUM!</v>
      </c>
    </row>
    <row r="1196" spans="2:7">
      <c r="B1196" s="100">
        <v>333</v>
      </c>
      <c r="C1196" s="95" t="e">
        <f t="shared" si="99"/>
        <v>#NUM!</v>
      </c>
      <c r="D1196" s="95" t="e">
        <f t="shared" si="96"/>
        <v>#NUM!</v>
      </c>
      <c r="E1196" s="381" t="e">
        <f t="shared" si="97"/>
        <v>#NUM!</v>
      </c>
      <c r="F1196" s="95" t="e">
        <f t="shared" si="98"/>
        <v>#NUM!</v>
      </c>
      <c r="G1196" s="102" t="e">
        <f t="shared" si="100"/>
        <v>#NUM!</v>
      </c>
    </row>
    <row r="1197" spans="2:7">
      <c r="B1197" s="100">
        <v>334</v>
      </c>
      <c r="C1197" s="95" t="e">
        <f t="shared" si="99"/>
        <v>#NUM!</v>
      </c>
      <c r="D1197" s="95" t="e">
        <f t="shared" si="96"/>
        <v>#NUM!</v>
      </c>
      <c r="E1197" s="381" t="e">
        <f t="shared" si="97"/>
        <v>#NUM!</v>
      </c>
      <c r="F1197" s="95" t="e">
        <f t="shared" si="98"/>
        <v>#NUM!</v>
      </c>
      <c r="G1197" s="102" t="e">
        <f t="shared" si="100"/>
        <v>#NUM!</v>
      </c>
    </row>
    <row r="1198" spans="2:7">
      <c r="B1198" s="100">
        <v>335</v>
      </c>
      <c r="C1198" s="95" t="e">
        <f t="shared" si="99"/>
        <v>#NUM!</v>
      </c>
      <c r="D1198" s="95" t="e">
        <f t="shared" si="96"/>
        <v>#NUM!</v>
      </c>
      <c r="E1198" s="381" t="e">
        <f t="shared" si="97"/>
        <v>#NUM!</v>
      </c>
      <c r="F1198" s="95" t="e">
        <f t="shared" si="98"/>
        <v>#NUM!</v>
      </c>
      <c r="G1198" s="102" t="e">
        <f t="shared" si="100"/>
        <v>#NUM!</v>
      </c>
    </row>
    <row r="1199" spans="2:7">
      <c r="B1199" s="100">
        <v>336</v>
      </c>
      <c r="C1199" s="95" t="e">
        <f t="shared" si="99"/>
        <v>#NUM!</v>
      </c>
      <c r="D1199" s="95" t="e">
        <f t="shared" si="96"/>
        <v>#NUM!</v>
      </c>
      <c r="E1199" s="381" t="e">
        <f t="shared" si="97"/>
        <v>#NUM!</v>
      </c>
      <c r="F1199" s="95" t="e">
        <f t="shared" si="98"/>
        <v>#NUM!</v>
      </c>
      <c r="G1199" s="102" t="e">
        <f t="shared" si="100"/>
        <v>#NUM!</v>
      </c>
    </row>
    <row r="1200" spans="2:7">
      <c r="B1200" s="100">
        <v>337</v>
      </c>
      <c r="C1200" s="95" t="e">
        <f t="shared" si="99"/>
        <v>#NUM!</v>
      </c>
      <c r="D1200" s="95" t="e">
        <f t="shared" si="96"/>
        <v>#NUM!</v>
      </c>
      <c r="E1200" s="381" t="e">
        <f t="shared" si="97"/>
        <v>#NUM!</v>
      </c>
      <c r="F1200" s="95" t="e">
        <f t="shared" si="98"/>
        <v>#NUM!</v>
      </c>
      <c r="G1200" s="102" t="e">
        <f t="shared" si="100"/>
        <v>#NUM!</v>
      </c>
    </row>
    <row r="1201" spans="2:7">
      <c r="B1201" s="100">
        <v>338</v>
      </c>
      <c r="C1201" s="95" t="e">
        <f t="shared" si="99"/>
        <v>#NUM!</v>
      </c>
      <c r="D1201" s="95" t="e">
        <f t="shared" si="96"/>
        <v>#NUM!</v>
      </c>
      <c r="E1201" s="381" t="e">
        <f t="shared" si="97"/>
        <v>#NUM!</v>
      </c>
      <c r="F1201" s="95" t="e">
        <f t="shared" si="98"/>
        <v>#NUM!</v>
      </c>
      <c r="G1201" s="102" t="e">
        <f t="shared" si="100"/>
        <v>#NUM!</v>
      </c>
    </row>
    <row r="1202" spans="2:7">
      <c r="B1202" s="100">
        <v>339</v>
      </c>
      <c r="C1202" s="95" t="e">
        <f t="shared" si="99"/>
        <v>#NUM!</v>
      </c>
      <c r="D1202" s="95" t="e">
        <f t="shared" si="96"/>
        <v>#NUM!</v>
      </c>
      <c r="E1202" s="381" t="e">
        <f t="shared" si="97"/>
        <v>#NUM!</v>
      </c>
      <c r="F1202" s="95" t="e">
        <f t="shared" si="98"/>
        <v>#NUM!</v>
      </c>
      <c r="G1202" s="102" t="e">
        <f t="shared" si="100"/>
        <v>#NUM!</v>
      </c>
    </row>
    <row r="1203" spans="2:7">
      <c r="B1203" s="100">
        <v>340</v>
      </c>
      <c r="C1203" s="95" t="e">
        <f t="shared" si="99"/>
        <v>#NUM!</v>
      </c>
      <c r="D1203" s="95" t="e">
        <f t="shared" si="96"/>
        <v>#NUM!</v>
      </c>
      <c r="E1203" s="381" t="e">
        <f t="shared" si="97"/>
        <v>#NUM!</v>
      </c>
      <c r="F1203" s="95" t="e">
        <f t="shared" si="98"/>
        <v>#NUM!</v>
      </c>
      <c r="G1203" s="102" t="e">
        <f t="shared" si="100"/>
        <v>#NUM!</v>
      </c>
    </row>
    <row r="1204" spans="2:7">
      <c r="B1204" s="100">
        <v>341</v>
      </c>
      <c r="C1204" s="95" t="e">
        <f t="shared" si="99"/>
        <v>#NUM!</v>
      </c>
      <c r="D1204" s="95" t="e">
        <f t="shared" si="96"/>
        <v>#NUM!</v>
      </c>
      <c r="E1204" s="381" t="e">
        <f t="shared" si="97"/>
        <v>#NUM!</v>
      </c>
      <c r="F1204" s="95" t="e">
        <f t="shared" si="98"/>
        <v>#NUM!</v>
      </c>
      <c r="G1204" s="102" t="e">
        <f t="shared" si="100"/>
        <v>#NUM!</v>
      </c>
    </row>
    <row r="1205" spans="2:7">
      <c r="B1205" s="100">
        <v>342</v>
      </c>
      <c r="C1205" s="95" t="e">
        <f t="shared" si="99"/>
        <v>#NUM!</v>
      </c>
      <c r="D1205" s="95" t="e">
        <f t="shared" si="96"/>
        <v>#NUM!</v>
      </c>
      <c r="E1205" s="381" t="e">
        <f t="shared" si="97"/>
        <v>#NUM!</v>
      </c>
      <c r="F1205" s="95" t="e">
        <f t="shared" si="98"/>
        <v>#NUM!</v>
      </c>
      <c r="G1205" s="102" t="e">
        <f t="shared" si="100"/>
        <v>#NUM!</v>
      </c>
    </row>
    <row r="1206" spans="2:7">
      <c r="B1206" s="100">
        <v>343</v>
      </c>
      <c r="C1206" s="95" t="e">
        <f t="shared" si="99"/>
        <v>#NUM!</v>
      </c>
      <c r="D1206" s="95" t="e">
        <f t="shared" si="96"/>
        <v>#NUM!</v>
      </c>
      <c r="E1206" s="381" t="e">
        <f t="shared" si="97"/>
        <v>#NUM!</v>
      </c>
      <c r="F1206" s="95" t="e">
        <f t="shared" si="98"/>
        <v>#NUM!</v>
      </c>
      <c r="G1206" s="102" t="e">
        <f t="shared" si="100"/>
        <v>#NUM!</v>
      </c>
    </row>
    <row r="1207" spans="2:7">
      <c r="B1207" s="100">
        <v>344</v>
      </c>
      <c r="C1207" s="95" t="e">
        <f t="shared" si="99"/>
        <v>#NUM!</v>
      </c>
      <c r="D1207" s="95" t="e">
        <f t="shared" si="96"/>
        <v>#NUM!</v>
      </c>
      <c r="E1207" s="381" t="e">
        <f t="shared" si="97"/>
        <v>#NUM!</v>
      </c>
      <c r="F1207" s="95" t="e">
        <f t="shared" si="98"/>
        <v>#NUM!</v>
      </c>
      <c r="G1207" s="102" t="e">
        <f t="shared" si="100"/>
        <v>#NUM!</v>
      </c>
    </row>
    <row r="1208" spans="2:7">
      <c r="B1208" s="100">
        <v>345</v>
      </c>
      <c r="C1208" s="95" t="e">
        <f t="shared" si="99"/>
        <v>#NUM!</v>
      </c>
      <c r="D1208" s="95" t="e">
        <f t="shared" si="96"/>
        <v>#NUM!</v>
      </c>
      <c r="E1208" s="381" t="e">
        <f t="shared" si="97"/>
        <v>#NUM!</v>
      </c>
      <c r="F1208" s="95" t="e">
        <f t="shared" si="98"/>
        <v>#NUM!</v>
      </c>
      <c r="G1208" s="102" t="e">
        <f t="shared" si="100"/>
        <v>#NUM!</v>
      </c>
    </row>
    <row r="1209" spans="2:7">
      <c r="B1209" s="100">
        <v>346</v>
      </c>
      <c r="C1209" s="95" t="e">
        <f t="shared" si="99"/>
        <v>#NUM!</v>
      </c>
      <c r="D1209" s="95" t="e">
        <f t="shared" si="96"/>
        <v>#NUM!</v>
      </c>
      <c r="E1209" s="381" t="e">
        <f t="shared" si="97"/>
        <v>#NUM!</v>
      </c>
      <c r="F1209" s="95" t="e">
        <f t="shared" si="98"/>
        <v>#NUM!</v>
      </c>
      <c r="G1209" s="102" t="e">
        <f t="shared" si="100"/>
        <v>#NUM!</v>
      </c>
    </row>
    <row r="1210" spans="2:7">
      <c r="B1210" s="100">
        <v>347</v>
      </c>
      <c r="C1210" s="95" t="e">
        <f t="shared" si="99"/>
        <v>#NUM!</v>
      </c>
      <c r="D1210" s="95" t="e">
        <f t="shared" si="96"/>
        <v>#NUM!</v>
      </c>
      <c r="E1210" s="381" t="e">
        <f t="shared" si="97"/>
        <v>#NUM!</v>
      </c>
      <c r="F1210" s="95" t="e">
        <f t="shared" si="98"/>
        <v>#NUM!</v>
      </c>
      <c r="G1210" s="102" t="e">
        <f t="shared" si="100"/>
        <v>#NUM!</v>
      </c>
    </row>
    <row r="1211" spans="2:7">
      <c r="B1211" s="100">
        <v>348</v>
      </c>
      <c r="C1211" s="95" t="e">
        <f t="shared" si="99"/>
        <v>#NUM!</v>
      </c>
      <c r="D1211" s="95" t="e">
        <f t="shared" si="96"/>
        <v>#NUM!</v>
      </c>
      <c r="E1211" s="381" t="e">
        <f t="shared" si="97"/>
        <v>#NUM!</v>
      </c>
      <c r="F1211" s="95" t="e">
        <f t="shared" si="98"/>
        <v>#NUM!</v>
      </c>
      <c r="G1211" s="102" t="e">
        <f t="shared" si="100"/>
        <v>#NUM!</v>
      </c>
    </row>
    <row r="1212" spans="2:7">
      <c r="B1212" s="100">
        <v>349</v>
      </c>
      <c r="C1212" s="95" t="e">
        <f t="shared" si="99"/>
        <v>#NUM!</v>
      </c>
      <c r="D1212" s="95" t="e">
        <f t="shared" si="96"/>
        <v>#NUM!</v>
      </c>
      <c r="E1212" s="381" t="e">
        <f t="shared" si="97"/>
        <v>#NUM!</v>
      </c>
      <c r="F1212" s="95" t="e">
        <f t="shared" si="98"/>
        <v>#NUM!</v>
      </c>
      <c r="G1212" s="102" t="e">
        <f t="shared" si="100"/>
        <v>#NUM!</v>
      </c>
    </row>
    <row r="1213" spans="2:7">
      <c r="B1213" s="100">
        <v>350</v>
      </c>
      <c r="C1213" s="95" t="e">
        <f t="shared" si="99"/>
        <v>#NUM!</v>
      </c>
      <c r="D1213" s="95" t="e">
        <f t="shared" si="96"/>
        <v>#NUM!</v>
      </c>
      <c r="E1213" s="381" t="e">
        <f t="shared" si="97"/>
        <v>#NUM!</v>
      </c>
      <c r="F1213" s="95" t="e">
        <f t="shared" si="98"/>
        <v>#NUM!</v>
      </c>
      <c r="G1213" s="102" t="e">
        <f t="shared" si="100"/>
        <v>#NUM!</v>
      </c>
    </row>
    <row r="1214" spans="2:7">
      <c r="B1214" s="100">
        <v>351</v>
      </c>
      <c r="C1214" s="95" t="e">
        <f t="shared" si="99"/>
        <v>#NUM!</v>
      </c>
      <c r="D1214" s="95" t="e">
        <f t="shared" si="96"/>
        <v>#NUM!</v>
      </c>
      <c r="E1214" s="381" t="e">
        <f t="shared" si="97"/>
        <v>#NUM!</v>
      </c>
      <c r="F1214" s="95" t="e">
        <f t="shared" si="98"/>
        <v>#NUM!</v>
      </c>
      <c r="G1214" s="102" t="e">
        <f t="shared" si="100"/>
        <v>#NUM!</v>
      </c>
    </row>
    <row r="1215" spans="2:7">
      <c r="B1215" s="100">
        <v>352</v>
      </c>
      <c r="C1215" s="95" t="e">
        <f t="shared" si="99"/>
        <v>#NUM!</v>
      </c>
      <c r="D1215" s="95" t="e">
        <f t="shared" si="96"/>
        <v>#NUM!</v>
      </c>
      <c r="E1215" s="381" t="e">
        <f t="shared" si="97"/>
        <v>#NUM!</v>
      </c>
      <c r="F1215" s="95" t="e">
        <f t="shared" si="98"/>
        <v>#NUM!</v>
      </c>
      <c r="G1215" s="102" t="e">
        <f t="shared" si="100"/>
        <v>#NUM!</v>
      </c>
    </row>
    <row r="1216" spans="2:7">
      <c r="B1216" s="100">
        <v>353</v>
      </c>
      <c r="C1216" s="95" t="e">
        <f t="shared" si="99"/>
        <v>#NUM!</v>
      </c>
      <c r="D1216" s="95" t="e">
        <f t="shared" si="96"/>
        <v>#NUM!</v>
      </c>
      <c r="E1216" s="381" t="e">
        <f t="shared" si="97"/>
        <v>#NUM!</v>
      </c>
      <c r="F1216" s="95" t="e">
        <f t="shared" si="98"/>
        <v>#NUM!</v>
      </c>
      <c r="G1216" s="102" t="e">
        <f t="shared" si="100"/>
        <v>#NUM!</v>
      </c>
    </row>
    <row r="1217" spans="2:7">
      <c r="B1217" s="100">
        <v>354</v>
      </c>
      <c r="C1217" s="95" t="e">
        <f t="shared" si="99"/>
        <v>#NUM!</v>
      </c>
      <c r="D1217" s="95" t="e">
        <f t="shared" si="96"/>
        <v>#NUM!</v>
      </c>
      <c r="E1217" s="381" t="e">
        <f t="shared" si="97"/>
        <v>#NUM!</v>
      </c>
      <c r="F1217" s="95" t="e">
        <f t="shared" si="98"/>
        <v>#NUM!</v>
      </c>
      <c r="G1217" s="102" t="e">
        <f t="shared" si="100"/>
        <v>#NUM!</v>
      </c>
    </row>
    <row r="1218" spans="2:7">
      <c r="B1218" s="100">
        <v>355</v>
      </c>
      <c r="C1218" s="95" t="e">
        <f t="shared" si="99"/>
        <v>#NUM!</v>
      </c>
      <c r="D1218" s="95" t="e">
        <f t="shared" si="96"/>
        <v>#NUM!</v>
      </c>
      <c r="E1218" s="381" t="e">
        <f t="shared" si="97"/>
        <v>#NUM!</v>
      </c>
      <c r="F1218" s="95" t="e">
        <f t="shared" si="98"/>
        <v>#NUM!</v>
      </c>
      <c r="G1218" s="102" t="e">
        <f t="shared" si="100"/>
        <v>#NUM!</v>
      </c>
    </row>
    <row r="1219" spans="2:7">
      <c r="B1219" s="100">
        <v>356</v>
      </c>
      <c r="C1219" s="95" t="e">
        <f t="shared" si="99"/>
        <v>#NUM!</v>
      </c>
      <c r="D1219" s="95" t="e">
        <f t="shared" si="96"/>
        <v>#NUM!</v>
      </c>
      <c r="E1219" s="381" t="e">
        <f t="shared" si="97"/>
        <v>#NUM!</v>
      </c>
      <c r="F1219" s="95" t="e">
        <f t="shared" si="98"/>
        <v>#NUM!</v>
      </c>
      <c r="G1219" s="102" t="e">
        <f t="shared" si="100"/>
        <v>#NUM!</v>
      </c>
    </row>
    <row r="1220" spans="2:7">
      <c r="B1220" s="100">
        <v>357</v>
      </c>
      <c r="C1220" s="95" t="e">
        <f t="shared" si="99"/>
        <v>#NUM!</v>
      </c>
      <c r="D1220" s="95" t="e">
        <f t="shared" si="96"/>
        <v>#NUM!</v>
      </c>
      <c r="E1220" s="381" t="e">
        <f t="shared" si="97"/>
        <v>#NUM!</v>
      </c>
      <c r="F1220" s="95" t="e">
        <f t="shared" si="98"/>
        <v>#NUM!</v>
      </c>
      <c r="G1220" s="102" t="e">
        <f t="shared" si="100"/>
        <v>#NUM!</v>
      </c>
    </row>
    <row r="1221" spans="2:7">
      <c r="B1221" s="100">
        <v>358</v>
      </c>
      <c r="C1221" s="95" t="e">
        <f t="shared" si="99"/>
        <v>#NUM!</v>
      </c>
      <c r="D1221" s="95" t="e">
        <f t="shared" si="96"/>
        <v>#NUM!</v>
      </c>
      <c r="E1221" s="381" t="e">
        <f t="shared" si="97"/>
        <v>#NUM!</v>
      </c>
      <c r="F1221" s="95" t="e">
        <f t="shared" si="98"/>
        <v>#NUM!</v>
      </c>
      <c r="G1221" s="102" t="e">
        <f t="shared" si="100"/>
        <v>#NUM!</v>
      </c>
    </row>
    <row r="1222" spans="2:7">
      <c r="B1222" s="100">
        <v>359</v>
      </c>
      <c r="C1222" s="95" t="e">
        <f t="shared" si="99"/>
        <v>#NUM!</v>
      </c>
      <c r="D1222" s="95" t="e">
        <f t="shared" si="96"/>
        <v>#NUM!</v>
      </c>
      <c r="E1222" s="381" t="e">
        <f t="shared" si="97"/>
        <v>#NUM!</v>
      </c>
      <c r="F1222" s="95" t="e">
        <f t="shared" si="98"/>
        <v>#NUM!</v>
      </c>
      <c r="G1222" s="102" t="e">
        <f t="shared" si="100"/>
        <v>#NUM!</v>
      </c>
    </row>
    <row r="1223" spans="2:7">
      <c r="B1223" s="100">
        <v>360</v>
      </c>
      <c r="C1223" s="95" t="e">
        <f t="shared" si="99"/>
        <v>#NUM!</v>
      </c>
      <c r="D1223" s="95" t="e">
        <f t="shared" si="96"/>
        <v>#NUM!</v>
      </c>
      <c r="E1223" s="381" t="e">
        <f t="shared" si="97"/>
        <v>#NUM!</v>
      </c>
      <c r="F1223" s="95" t="e">
        <f t="shared" si="98"/>
        <v>#NUM!</v>
      </c>
      <c r="G1223" s="102" t="e">
        <f t="shared" si="100"/>
        <v>#NUM!</v>
      </c>
    </row>
    <row r="1224" spans="2:7">
      <c r="B1224" s="100">
        <v>361</v>
      </c>
      <c r="C1224" s="95" t="e">
        <f t="shared" si="99"/>
        <v>#NUM!</v>
      </c>
      <c r="D1224" s="95" t="e">
        <f t="shared" si="96"/>
        <v>#NUM!</v>
      </c>
      <c r="E1224" s="381" t="e">
        <f t="shared" si="97"/>
        <v>#NUM!</v>
      </c>
      <c r="F1224" s="95" t="e">
        <f t="shared" si="98"/>
        <v>#NUM!</v>
      </c>
      <c r="G1224" s="102" t="e">
        <f t="shared" si="100"/>
        <v>#NUM!</v>
      </c>
    </row>
    <row r="1225" spans="2:7">
      <c r="B1225" s="100">
        <v>362</v>
      </c>
      <c r="C1225" s="95" t="e">
        <f t="shared" si="99"/>
        <v>#NUM!</v>
      </c>
      <c r="D1225" s="95" t="e">
        <f t="shared" si="96"/>
        <v>#NUM!</v>
      </c>
      <c r="E1225" s="381" t="e">
        <f t="shared" si="97"/>
        <v>#NUM!</v>
      </c>
      <c r="F1225" s="95" t="e">
        <f t="shared" si="98"/>
        <v>#NUM!</v>
      </c>
      <c r="G1225" s="102" t="e">
        <f t="shared" si="100"/>
        <v>#NUM!</v>
      </c>
    </row>
    <row r="1226" spans="2:7">
      <c r="B1226" s="100">
        <v>363</v>
      </c>
      <c r="C1226" s="95" t="e">
        <f t="shared" si="99"/>
        <v>#NUM!</v>
      </c>
      <c r="D1226" s="95" t="e">
        <f t="shared" si="96"/>
        <v>#NUM!</v>
      </c>
      <c r="E1226" s="381" t="e">
        <f t="shared" si="97"/>
        <v>#NUM!</v>
      </c>
      <c r="F1226" s="95" t="e">
        <f t="shared" si="98"/>
        <v>#NUM!</v>
      </c>
      <c r="G1226" s="102" t="e">
        <f t="shared" si="100"/>
        <v>#NUM!</v>
      </c>
    </row>
    <row r="1227" spans="2:7">
      <c r="B1227" s="100">
        <v>364</v>
      </c>
      <c r="C1227" s="95" t="e">
        <f t="shared" si="99"/>
        <v>#NUM!</v>
      </c>
      <c r="D1227" s="95" t="e">
        <f t="shared" si="96"/>
        <v>#NUM!</v>
      </c>
      <c r="E1227" s="381" t="e">
        <f t="shared" si="97"/>
        <v>#NUM!</v>
      </c>
      <c r="F1227" s="95" t="e">
        <f t="shared" si="98"/>
        <v>#NUM!</v>
      </c>
      <c r="G1227" s="102" t="e">
        <f t="shared" si="100"/>
        <v>#NUM!</v>
      </c>
    </row>
    <row r="1228" spans="2:7">
      <c r="B1228" s="100">
        <v>365</v>
      </c>
      <c r="C1228" s="95" t="e">
        <f t="shared" si="99"/>
        <v>#NUM!</v>
      </c>
      <c r="D1228" s="95" t="e">
        <f t="shared" si="96"/>
        <v>#NUM!</v>
      </c>
      <c r="E1228" s="381" t="e">
        <f t="shared" si="97"/>
        <v>#NUM!</v>
      </c>
      <c r="F1228" s="95" t="e">
        <f t="shared" si="98"/>
        <v>#NUM!</v>
      </c>
      <c r="G1228" s="102" t="e">
        <f t="shared" si="100"/>
        <v>#NUM!</v>
      </c>
    </row>
    <row r="1229" spans="2:7">
      <c r="B1229" s="100">
        <v>366</v>
      </c>
      <c r="C1229" s="95" t="e">
        <f t="shared" si="99"/>
        <v>#NUM!</v>
      </c>
      <c r="D1229" s="95" t="e">
        <f t="shared" si="96"/>
        <v>#NUM!</v>
      </c>
      <c r="E1229" s="381" t="e">
        <f t="shared" si="97"/>
        <v>#NUM!</v>
      </c>
      <c r="F1229" s="95" t="e">
        <f t="shared" si="98"/>
        <v>#NUM!</v>
      </c>
      <c r="G1229" s="102" t="e">
        <f t="shared" si="100"/>
        <v>#NUM!</v>
      </c>
    </row>
    <row r="1230" spans="2:7">
      <c r="B1230" s="100">
        <v>367</v>
      </c>
      <c r="C1230" s="95" t="e">
        <f t="shared" si="99"/>
        <v>#NUM!</v>
      </c>
      <c r="D1230" s="95" t="e">
        <f t="shared" si="96"/>
        <v>#NUM!</v>
      </c>
      <c r="E1230" s="381" t="e">
        <f t="shared" si="97"/>
        <v>#NUM!</v>
      </c>
      <c r="F1230" s="95" t="e">
        <f t="shared" si="98"/>
        <v>#NUM!</v>
      </c>
      <c r="G1230" s="102" t="e">
        <f t="shared" si="100"/>
        <v>#NUM!</v>
      </c>
    </row>
    <row r="1231" spans="2:7">
      <c r="B1231" s="100">
        <v>368</v>
      </c>
      <c r="C1231" s="95" t="e">
        <f t="shared" si="99"/>
        <v>#NUM!</v>
      </c>
      <c r="D1231" s="95" t="e">
        <f t="shared" si="96"/>
        <v>#NUM!</v>
      </c>
      <c r="E1231" s="381" t="e">
        <f t="shared" si="97"/>
        <v>#NUM!</v>
      </c>
      <c r="F1231" s="95" t="e">
        <f t="shared" si="98"/>
        <v>#NUM!</v>
      </c>
      <c r="G1231" s="102" t="e">
        <f t="shared" si="100"/>
        <v>#NUM!</v>
      </c>
    </row>
    <row r="1232" spans="2:7">
      <c r="B1232" s="100">
        <v>369</v>
      </c>
      <c r="C1232" s="95" t="e">
        <f t="shared" si="99"/>
        <v>#NUM!</v>
      </c>
      <c r="D1232" s="95" t="e">
        <f t="shared" si="96"/>
        <v>#NUM!</v>
      </c>
      <c r="E1232" s="381" t="e">
        <f t="shared" si="97"/>
        <v>#NUM!</v>
      </c>
      <c r="F1232" s="95" t="e">
        <f t="shared" si="98"/>
        <v>#NUM!</v>
      </c>
      <c r="G1232" s="102" t="e">
        <f t="shared" si="100"/>
        <v>#NUM!</v>
      </c>
    </row>
    <row r="1233" spans="2:7">
      <c r="B1233" s="100">
        <v>370</v>
      </c>
      <c r="C1233" s="95" t="e">
        <f t="shared" si="99"/>
        <v>#NUM!</v>
      </c>
      <c r="D1233" s="95" t="e">
        <f t="shared" si="96"/>
        <v>#NUM!</v>
      </c>
      <c r="E1233" s="381" t="e">
        <f t="shared" si="97"/>
        <v>#NUM!</v>
      </c>
      <c r="F1233" s="95" t="e">
        <f t="shared" si="98"/>
        <v>#NUM!</v>
      </c>
      <c r="G1233" s="102" t="e">
        <f t="shared" si="100"/>
        <v>#NUM!</v>
      </c>
    </row>
    <row r="1234" spans="2:7">
      <c r="B1234" s="100">
        <v>371</v>
      </c>
      <c r="C1234" s="95" t="e">
        <f t="shared" si="99"/>
        <v>#NUM!</v>
      </c>
      <c r="D1234" s="95" t="e">
        <f t="shared" si="96"/>
        <v>#NUM!</v>
      </c>
      <c r="E1234" s="381" t="e">
        <f t="shared" si="97"/>
        <v>#NUM!</v>
      </c>
      <c r="F1234" s="95" t="e">
        <f t="shared" si="98"/>
        <v>#NUM!</v>
      </c>
      <c r="G1234" s="102" t="e">
        <f t="shared" si="100"/>
        <v>#NUM!</v>
      </c>
    </row>
    <row r="1235" spans="2:7">
      <c r="B1235" s="100">
        <v>372</v>
      </c>
      <c r="C1235" s="95" t="e">
        <f t="shared" si="99"/>
        <v>#NUM!</v>
      </c>
      <c r="D1235" s="95" t="e">
        <f t="shared" si="96"/>
        <v>#NUM!</v>
      </c>
      <c r="E1235" s="381" t="e">
        <f t="shared" si="97"/>
        <v>#NUM!</v>
      </c>
      <c r="F1235" s="95" t="e">
        <f t="shared" si="98"/>
        <v>#NUM!</v>
      </c>
      <c r="G1235" s="102" t="e">
        <f t="shared" si="100"/>
        <v>#NUM!</v>
      </c>
    </row>
    <row r="1236" spans="2:7">
      <c r="B1236" s="100">
        <v>373</v>
      </c>
      <c r="C1236" s="95" t="e">
        <f t="shared" si="99"/>
        <v>#NUM!</v>
      </c>
      <c r="D1236" s="95" t="e">
        <f t="shared" ref="D1236:D1283" si="101">IPMT(C$860/12,B1236,D$860*12,B$860*-1,0)</f>
        <v>#NUM!</v>
      </c>
      <c r="E1236" s="381" t="e">
        <f t="shared" ref="E1236:E1283" si="102">E1235-C1236</f>
        <v>#NUM!</v>
      </c>
      <c r="F1236" s="95" t="e">
        <f t="shared" ref="F1236:F1283" si="103">SUM(C1236:D1236)</f>
        <v>#NUM!</v>
      </c>
      <c r="G1236" s="102" t="e">
        <f t="shared" si="100"/>
        <v>#NUM!</v>
      </c>
    </row>
    <row r="1237" spans="2:7">
      <c r="B1237" s="100">
        <v>374</v>
      </c>
      <c r="C1237" s="95" t="e">
        <f t="shared" si="99"/>
        <v>#NUM!</v>
      </c>
      <c r="D1237" s="95" t="e">
        <f t="shared" si="101"/>
        <v>#NUM!</v>
      </c>
      <c r="E1237" s="381" t="e">
        <f t="shared" si="102"/>
        <v>#NUM!</v>
      </c>
      <c r="F1237" s="95" t="e">
        <f t="shared" si="103"/>
        <v>#NUM!</v>
      </c>
      <c r="G1237" s="102" t="e">
        <f t="shared" si="100"/>
        <v>#NUM!</v>
      </c>
    </row>
    <row r="1238" spans="2:7">
      <c r="B1238" s="100">
        <v>375</v>
      </c>
      <c r="C1238" s="95" t="e">
        <f t="shared" si="99"/>
        <v>#NUM!</v>
      </c>
      <c r="D1238" s="95" t="e">
        <f t="shared" si="101"/>
        <v>#NUM!</v>
      </c>
      <c r="E1238" s="381" t="e">
        <f t="shared" si="102"/>
        <v>#NUM!</v>
      </c>
      <c r="F1238" s="95" t="e">
        <f t="shared" si="103"/>
        <v>#NUM!</v>
      </c>
      <c r="G1238" s="102" t="e">
        <f t="shared" si="100"/>
        <v>#NUM!</v>
      </c>
    </row>
    <row r="1239" spans="2:7">
      <c r="B1239" s="100">
        <v>376</v>
      </c>
      <c r="C1239" s="95" t="e">
        <f t="shared" si="99"/>
        <v>#NUM!</v>
      </c>
      <c r="D1239" s="95" t="e">
        <f t="shared" si="101"/>
        <v>#NUM!</v>
      </c>
      <c r="E1239" s="381" t="e">
        <f t="shared" si="102"/>
        <v>#NUM!</v>
      </c>
      <c r="F1239" s="95" t="e">
        <f t="shared" si="103"/>
        <v>#NUM!</v>
      </c>
      <c r="G1239" s="102" t="e">
        <f t="shared" si="100"/>
        <v>#NUM!</v>
      </c>
    </row>
    <row r="1240" spans="2:7">
      <c r="B1240" s="100">
        <v>377</v>
      </c>
      <c r="C1240" s="95" t="e">
        <f t="shared" si="99"/>
        <v>#NUM!</v>
      </c>
      <c r="D1240" s="95" t="e">
        <f t="shared" si="101"/>
        <v>#NUM!</v>
      </c>
      <c r="E1240" s="381" t="e">
        <f t="shared" si="102"/>
        <v>#NUM!</v>
      </c>
      <c r="F1240" s="95" t="e">
        <f t="shared" si="103"/>
        <v>#NUM!</v>
      </c>
      <c r="G1240" s="102" t="e">
        <f t="shared" si="100"/>
        <v>#NUM!</v>
      </c>
    </row>
    <row r="1241" spans="2:7">
      <c r="B1241" s="100">
        <v>378</v>
      </c>
      <c r="C1241" s="95" t="e">
        <f t="shared" si="99"/>
        <v>#NUM!</v>
      </c>
      <c r="D1241" s="95" t="e">
        <f t="shared" si="101"/>
        <v>#NUM!</v>
      </c>
      <c r="E1241" s="381" t="e">
        <f t="shared" si="102"/>
        <v>#NUM!</v>
      </c>
      <c r="F1241" s="95" t="e">
        <f t="shared" si="103"/>
        <v>#NUM!</v>
      </c>
      <c r="G1241" s="102" t="e">
        <f t="shared" si="100"/>
        <v>#NUM!</v>
      </c>
    </row>
    <row r="1242" spans="2:7">
      <c r="B1242" s="100">
        <v>379</v>
      </c>
      <c r="C1242" s="95" t="e">
        <f t="shared" si="99"/>
        <v>#NUM!</v>
      </c>
      <c r="D1242" s="95" t="e">
        <f t="shared" si="101"/>
        <v>#NUM!</v>
      </c>
      <c r="E1242" s="381" t="e">
        <f t="shared" si="102"/>
        <v>#NUM!</v>
      </c>
      <c r="F1242" s="95" t="e">
        <f t="shared" si="103"/>
        <v>#NUM!</v>
      </c>
      <c r="G1242" s="102" t="e">
        <f t="shared" si="100"/>
        <v>#NUM!</v>
      </c>
    </row>
    <row r="1243" spans="2:7">
      <c r="B1243" s="100">
        <v>380</v>
      </c>
      <c r="C1243" s="95" t="e">
        <f t="shared" si="99"/>
        <v>#NUM!</v>
      </c>
      <c r="D1243" s="95" t="e">
        <f t="shared" si="101"/>
        <v>#NUM!</v>
      </c>
      <c r="E1243" s="381" t="e">
        <f t="shared" si="102"/>
        <v>#NUM!</v>
      </c>
      <c r="F1243" s="95" t="e">
        <f t="shared" si="103"/>
        <v>#NUM!</v>
      </c>
      <c r="G1243" s="102" t="e">
        <f t="shared" si="100"/>
        <v>#NUM!</v>
      </c>
    </row>
    <row r="1244" spans="2:7">
      <c r="B1244" s="100">
        <v>381</v>
      </c>
      <c r="C1244" s="95" t="e">
        <f t="shared" si="99"/>
        <v>#NUM!</v>
      </c>
      <c r="D1244" s="95" t="e">
        <f t="shared" si="101"/>
        <v>#NUM!</v>
      </c>
      <c r="E1244" s="381" t="e">
        <f t="shared" si="102"/>
        <v>#NUM!</v>
      </c>
      <c r="F1244" s="95" t="e">
        <f t="shared" si="103"/>
        <v>#NUM!</v>
      </c>
      <c r="G1244" s="102" t="e">
        <f t="shared" si="100"/>
        <v>#NUM!</v>
      </c>
    </row>
    <row r="1245" spans="2:7">
      <c r="B1245" s="100">
        <v>382</v>
      </c>
      <c r="C1245" s="95" t="e">
        <f t="shared" si="99"/>
        <v>#NUM!</v>
      </c>
      <c r="D1245" s="95" t="e">
        <f t="shared" si="101"/>
        <v>#NUM!</v>
      </c>
      <c r="E1245" s="381" t="e">
        <f t="shared" si="102"/>
        <v>#NUM!</v>
      </c>
      <c r="F1245" s="95" t="e">
        <f t="shared" si="103"/>
        <v>#NUM!</v>
      </c>
      <c r="G1245" s="102" t="e">
        <f t="shared" si="100"/>
        <v>#NUM!</v>
      </c>
    </row>
    <row r="1246" spans="2:7">
      <c r="B1246" s="100">
        <v>383</v>
      </c>
      <c r="C1246" s="95" t="e">
        <f t="shared" si="99"/>
        <v>#NUM!</v>
      </c>
      <c r="D1246" s="95" t="e">
        <f t="shared" si="101"/>
        <v>#NUM!</v>
      </c>
      <c r="E1246" s="381" t="e">
        <f t="shared" si="102"/>
        <v>#NUM!</v>
      </c>
      <c r="F1246" s="95" t="e">
        <f t="shared" si="103"/>
        <v>#NUM!</v>
      </c>
      <c r="G1246" s="102" t="e">
        <f t="shared" si="100"/>
        <v>#NUM!</v>
      </c>
    </row>
    <row r="1247" spans="2:7">
      <c r="B1247" s="100">
        <v>384</v>
      </c>
      <c r="C1247" s="95" t="e">
        <f t="shared" si="99"/>
        <v>#NUM!</v>
      </c>
      <c r="D1247" s="95" t="e">
        <f t="shared" si="101"/>
        <v>#NUM!</v>
      </c>
      <c r="E1247" s="381" t="e">
        <f t="shared" si="102"/>
        <v>#NUM!</v>
      </c>
      <c r="F1247" s="95" t="e">
        <f t="shared" si="103"/>
        <v>#NUM!</v>
      </c>
      <c r="G1247" s="102" t="e">
        <f t="shared" si="100"/>
        <v>#NUM!</v>
      </c>
    </row>
    <row r="1248" spans="2:7">
      <c r="B1248" s="100">
        <v>385</v>
      </c>
      <c r="C1248" s="95" t="e">
        <f t="shared" si="99"/>
        <v>#NUM!</v>
      </c>
      <c r="D1248" s="95" t="e">
        <f t="shared" si="101"/>
        <v>#NUM!</v>
      </c>
      <c r="E1248" s="381" t="e">
        <f t="shared" si="102"/>
        <v>#NUM!</v>
      </c>
      <c r="F1248" s="95" t="e">
        <f t="shared" si="103"/>
        <v>#NUM!</v>
      </c>
      <c r="G1248" s="102" t="e">
        <f t="shared" si="100"/>
        <v>#NUM!</v>
      </c>
    </row>
    <row r="1249" spans="2:7">
      <c r="B1249" s="100">
        <v>386</v>
      </c>
      <c r="C1249" s="95" t="e">
        <f t="shared" ref="C1249:C1283" si="104">PPMT(C$860/12,B1249,D$860*12,B$860*-1,0,0)</f>
        <v>#NUM!</v>
      </c>
      <c r="D1249" s="95" t="e">
        <f t="shared" si="101"/>
        <v>#NUM!</v>
      </c>
      <c r="E1249" s="381" t="e">
        <f t="shared" si="102"/>
        <v>#NUM!</v>
      </c>
      <c r="F1249" s="95" t="e">
        <f t="shared" si="103"/>
        <v>#NUM!</v>
      </c>
      <c r="G1249" s="102" t="e">
        <f t="shared" ref="G1249:G1283" si="105">F1249*12</f>
        <v>#NUM!</v>
      </c>
    </row>
    <row r="1250" spans="2:7">
      <c r="B1250" s="100">
        <v>387</v>
      </c>
      <c r="C1250" s="95" t="e">
        <f t="shared" si="104"/>
        <v>#NUM!</v>
      </c>
      <c r="D1250" s="95" t="e">
        <f t="shared" si="101"/>
        <v>#NUM!</v>
      </c>
      <c r="E1250" s="381" t="e">
        <f t="shared" si="102"/>
        <v>#NUM!</v>
      </c>
      <c r="F1250" s="95" t="e">
        <f t="shared" si="103"/>
        <v>#NUM!</v>
      </c>
      <c r="G1250" s="102" t="e">
        <f t="shared" si="105"/>
        <v>#NUM!</v>
      </c>
    </row>
    <row r="1251" spans="2:7">
      <c r="B1251" s="100">
        <v>388</v>
      </c>
      <c r="C1251" s="95" t="e">
        <f t="shared" si="104"/>
        <v>#NUM!</v>
      </c>
      <c r="D1251" s="95" t="e">
        <f t="shared" si="101"/>
        <v>#NUM!</v>
      </c>
      <c r="E1251" s="381" t="e">
        <f t="shared" si="102"/>
        <v>#NUM!</v>
      </c>
      <c r="F1251" s="95" t="e">
        <f t="shared" si="103"/>
        <v>#NUM!</v>
      </c>
      <c r="G1251" s="102" t="e">
        <f t="shared" si="105"/>
        <v>#NUM!</v>
      </c>
    </row>
    <row r="1252" spans="2:7">
      <c r="B1252" s="100">
        <v>389</v>
      </c>
      <c r="C1252" s="95" t="e">
        <f t="shared" si="104"/>
        <v>#NUM!</v>
      </c>
      <c r="D1252" s="95" t="e">
        <f t="shared" si="101"/>
        <v>#NUM!</v>
      </c>
      <c r="E1252" s="381" t="e">
        <f t="shared" si="102"/>
        <v>#NUM!</v>
      </c>
      <c r="F1252" s="95" t="e">
        <f t="shared" si="103"/>
        <v>#NUM!</v>
      </c>
      <c r="G1252" s="102" t="e">
        <f t="shared" si="105"/>
        <v>#NUM!</v>
      </c>
    </row>
    <row r="1253" spans="2:7">
      <c r="B1253" s="100">
        <v>390</v>
      </c>
      <c r="C1253" s="95" t="e">
        <f t="shared" si="104"/>
        <v>#NUM!</v>
      </c>
      <c r="D1253" s="95" t="e">
        <f t="shared" si="101"/>
        <v>#NUM!</v>
      </c>
      <c r="E1253" s="381" t="e">
        <f t="shared" si="102"/>
        <v>#NUM!</v>
      </c>
      <c r="F1253" s="95" t="e">
        <f t="shared" si="103"/>
        <v>#NUM!</v>
      </c>
      <c r="G1253" s="102" t="e">
        <f t="shared" si="105"/>
        <v>#NUM!</v>
      </c>
    </row>
    <row r="1254" spans="2:7">
      <c r="B1254" s="100">
        <v>391</v>
      </c>
      <c r="C1254" s="95" t="e">
        <f t="shared" si="104"/>
        <v>#NUM!</v>
      </c>
      <c r="D1254" s="95" t="e">
        <f t="shared" si="101"/>
        <v>#NUM!</v>
      </c>
      <c r="E1254" s="381" t="e">
        <f t="shared" si="102"/>
        <v>#NUM!</v>
      </c>
      <c r="F1254" s="95" t="e">
        <f t="shared" si="103"/>
        <v>#NUM!</v>
      </c>
      <c r="G1254" s="102" t="e">
        <f t="shared" si="105"/>
        <v>#NUM!</v>
      </c>
    </row>
    <row r="1255" spans="2:7">
      <c r="B1255" s="100">
        <v>392</v>
      </c>
      <c r="C1255" s="95" t="e">
        <f t="shared" si="104"/>
        <v>#NUM!</v>
      </c>
      <c r="D1255" s="95" t="e">
        <f t="shared" si="101"/>
        <v>#NUM!</v>
      </c>
      <c r="E1255" s="381" t="e">
        <f t="shared" si="102"/>
        <v>#NUM!</v>
      </c>
      <c r="F1255" s="95" t="e">
        <f t="shared" si="103"/>
        <v>#NUM!</v>
      </c>
      <c r="G1255" s="102" t="e">
        <f t="shared" si="105"/>
        <v>#NUM!</v>
      </c>
    </row>
    <row r="1256" spans="2:7">
      <c r="B1256" s="100">
        <v>393</v>
      </c>
      <c r="C1256" s="95" t="e">
        <f t="shared" si="104"/>
        <v>#NUM!</v>
      </c>
      <c r="D1256" s="95" t="e">
        <f t="shared" si="101"/>
        <v>#NUM!</v>
      </c>
      <c r="E1256" s="381" t="e">
        <f t="shared" si="102"/>
        <v>#NUM!</v>
      </c>
      <c r="F1256" s="95" t="e">
        <f t="shared" si="103"/>
        <v>#NUM!</v>
      </c>
      <c r="G1256" s="102" t="e">
        <f t="shared" si="105"/>
        <v>#NUM!</v>
      </c>
    </row>
    <row r="1257" spans="2:7">
      <c r="B1257" s="100">
        <v>394</v>
      </c>
      <c r="C1257" s="95" t="e">
        <f t="shared" si="104"/>
        <v>#NUM!</v>
      </c>
      <c r="D1257" s="95" t="e">
        <f t="shared" si="101"/>
        <v>#NUM!</v>
      </c>
      <c r="E1257" s="381" t="e">
        <f t="shared" si="102"/>
        <v>#NUM!</v>
      </c>
      <c r="F1257" s="95" t="e">
        <f t="shared" si="103"/>
        <v>#NUM!</v>
      </c>
      <c r="G1257" s="102" t="e">
        <f t="shared" si="105"/>
        <v>#NUM!</v>
      </c>
    </row>
    <row r="1258" spans="2:7">
      <c r="B1258" s="100">
        <v>395</v>
      </c>
      <c r="C1258" s="95" t="e">
        <f t="shared" si="104"/>
        <v>#NUM!</v>
      </c>
      <c r="D1258" s="95" t="e">
        <f t="shared" si="101"/>
        <v>#NUM!</v>
      </c>
      <c r="E1258" s="381" t="e">
        <f t="shared" si="102"/>
        <v>#NUM!</v>
      </c>
      <c r="F1258" s="95" t="e">
        <f t="shared" si="103"/>
        <v>#NUM!</v>
      </c>
      <c r="G1258" s="102" t="e">
        <f t="shared" si="105"/>
        <v>#NUM!</v>
      </c>
    </row>
    <row r="1259" spans="2:7">
      <c r="B1259" s="100">
        <v>396</v>
      </c>
      <c r="C1259" s="95" t="e">
        <f t="shared" si="104"/>
        <v>#NUM!</v>
      </c>
      <c r="D1259" s="95" t="e">
        <f t="shared" si="101"/>
        <v>#NUM!</v>
      </c>
      <c r="E1259" s="381" t="e">
        <f t="shared" si="102"/>
        <v>#NUM!</v>
      </c>
      <c r="F1259" s="95" t="e">
        <f t="shared" si="103"/>
        <v>#NUM!</v>
      </c>
      <c r="G1259" s="102" t="e">
        <f t="shared" si="105"/>
        <v>#NUM!</v>
      </c>
    </row>
    <row r="1260" spans="2:7">
      <c r="B1260" s="100">
        <v>397</v>
      </c>
      <c r="C1260" s="95" t="e">
        <f t="shared" si="104"/>
        <v>#NUM!</v>
      </c>
      <c r="D1260" s="95" t="e">
        <f t="shared" si="101"/>
        <v>#NUM!</v>
      </c>
      <c r="E1260" s="381" t="e">
        <f t="shared" si="102"/>
        <v>#NUM!</v>
      </c>
      <c r="F1260" s="95" t="e">
        <f t="shared" si="103"/>
        <v>#NUM!</v>
      </c>
      <c r="G1260" s="102" t="e">
        <f t="shared" si="105"/>
        <v>#NUM!</v>
      </c>
    </row>
    <row r="1261" spans="2:7">
      <c r="B1261" s="100">
        <v>398</v>
      </c>
      <c r="C1261" s="95" t="e">
        <f t="shared" si="104"/>
        <v>#NUM!</v>
      </c>
      <c r="D1261" s="95" t="e">
        <f t="shared" si="101"/>
        <v>#NUM!</v>
      </c>
      <c r="E1261" s="381" t="e">
        <f t="shared" si="102"/>
        <v>#NUM!</v>
      </c>
      <c r="F1261" s="95" t="e">
        <f t="shared" si="103"/>
        <v>#NUM!</v>
      </c>
      <c r="G1261" s="102" t="e">
        <f t="shared" si="105"/>
        <v>#NUM!</v>
      </c>
    </row>
    <row r="1262" spans="2:7">
      <c r="B1262" s="100">
        <v>399</v>
      </c>
      <c r="C1262" s="95" t="e">
        <f t="shared" si="104"/>
        <v>#NUM!</v>
      </c>
      <c r="D1262" s="95" t="e">
        <f t="shared" si="101"/>
        <v>#NUM!</v>
      </c>
      <c r="E1262" s="381" t="e">
        <f t="shared" si="102"/>
        <v>#NUM!</v>
      </c>
      <c r="F1262" s="95" t="e">
        <f t="shared" si="103"/>
        <v>#NUM!</v>
      </c>
      <c r="G1262" s="102" t="e">
        <f t="shared" si="105"/>
        <v>#NUM!</v>
      </c>
    </row>
    <row r="1263" spans="2:7">
      <c r="B1263" s="100">
        <v>400</v>
      </c>
      <c r="C1263" s="95" t="e">
        <f t="shared" si="104"/>
        <v>#NUM!</v>
      </c>
      <c r="D1263" s="95" t="e">
        <f t="shared" si="101"/>
        <v>#NUM!</v>
      </c>
      <c r="E1263" s="381" t="e">
        <f t="shared" si="102"/>
        <v>#NUM!</v>
      </c>
      <c r="F1263" s="95" t="e">
        <f t="shared" si="103"/>
        <v>#NUM!</v>
      </c>
      <c r="G1263" s="102" t="e">
        <f t="shared" si="105"/>
        <v>#NUM!</v>
      </c>
    </row>
    <row r="1264" spans="2:7">
      <c r="B1264" s="100">
        <v>401</v>
      </c>
      <c r="C1264" s="95" t="e">
        <f t="shared" si="104"/>
        <v>#NUM!</v>
      </c>
      <c r="D1264" s="95" t="e">
        <f t="shared" si="101"/>
        <v>#NUM!</v>
      </c>
      <c r="E1264" s="381" t="e">
        <f t="shared" si="102"/>
        <v>#NUM!</v>
      </c>
      <c r="F1264" s="95" t="e">
        <f t="shared" si="103"/>
        <v>#NUM!</v>
      </c>
      <c r="G1264" s="102" t="e">
        <f t="shared" si="105"/>
        <v>#NUM!</v>
      </c>
    </row>
    <row r="1265" spans="2:7">
      <c r="B1265" s="100">
        <v>402</v>
      </c>
      <c r="C1265" s="95" t="e">
        <f t="shared" si="104"/>
        <v>#NUM!</v>
      </c>
      <c r="D1265" s="95" t="e">
        <f t="shared" si="101"/>
        <v>#NUM!</v>
      </c>
      <c r="E1265" s="381" t="e">
        <f t="shared" si="102"/>
        <v>#NUM!</v>
      </c>
      <c r="F1265" s="95" t="e">
        <f t="shared" si="103"/>
        <v>#NUM!</v>
      </c>
      <c r="G1265" s="102" t="e">
        <f t="shared" si="105"/>
        <v>#NUM!</v>
      </c>
    </row>
    <row r="1266" spans="2:7">
      <c r="B1266" s="100">
        <v>403</v>
      </c>
      <c r="C1266" s="95" t="e">
        <f t="shared" si="104"/>
        <v>#NUM!</v>
      </c>
      <c r="D1266" s="95" t="e">
        <f t="shared" si="101"/>
        <v>#NUM!</v>
      </c>
      <c r="E1266" s="381" t="e">
        <f t="shared" si="102"/>
        <v>#NUM!</v>
      </c>
      <c r="F1266" s="95" t="e">
        <f t="shared" si="103"/>
        <v>#NUM!</v>
      </c>
      <c r="G1266" s="102" t="e">
        <f t="shared" si="105"/>
        <v>#NUM!</v>
      </c>
    </row>
    <row r="1267" spans="2:7">
      <c r="B1267" s="100">
        <v>404</v>
      </c>
      <c r="C1267" s="95" t="e">
        <f t="shared" si="104"/>
        <v>#NUM!</v>
      </c>
      <c r="D1267" s="95" t="e">
        <f t="shared" si="101"/>
        <v>#NUM!</v>
      </c>
      <c r="E1267" s="381" t="e">
        <f t="shared" si="102"/>
        <v>#NUM!</v>
      </c>
      <c r="F1267" s="95" t="e">
        <f t="shared" si="103"/>
        <v>#NUM!</v>
      </c>
      <c r="G1267" s="102" t="e">
        <f t="shared" si="105"/>
        <v>#NUM!</v>
      </c>
    </row>
    <row r="1268" spans="2:7">
      <c r="B1268" s="100">
        <v>405</v>
      </c>
      <c r="C1268" s="95" t="e">
        <f t="shared" si="104"/>
        <v>#NUM!</v>
      </c>
      <c r="D1268" s="95" t="e">
        <f t="shared" si="101"/>
        <v>#NUM!</v>
      </c>
      <c r="E1268" s="381" t="e">
        <f t="shared" si="102"/>
        <v>#NUM!</v>
      </c>
      <c r="F1268" s="95" t="e">
        <f t="shared" si="103"/>
        <v>#NUM!</v>
      </c>
      <c r="G1268" s="102" t="e">
        <f t="shared" si="105"/>
        <v>#NUM!</v>
      </c>
    </row>
    <row r="1269" spans="2:7">
      <c r="B1269" s="100">
        <v>406</v>
      </c>
      <c r="C1269" s="95" t="e">
        <f t="shared" si="104"/>
        <v>#NUM!</v>
      </c>
      <c r="D1269" s="95" t="e">
        <f t="shared" si="101"/>
        <v>#NUM!</v>
      </c>
      <c r="E1269" s="381" t="e">
        <f t="shared" si="102"/>
        <v>#NUM!</v>
      </c>
      <c r="F1269" s="95" t="e">
        <f t="shared" si="103"/>
        <v>#NUM!</v>
      </c>
      <c r="G1269" s="102" t="e">
        <f t="shared" si="105"/>
        <v>#NUM!</v>
      </c>
    </row>
    <row r="1270" spans="2:7">
      <c r="B1270" s="100">
        <v>407</v>
      </c>
      <c r="C1270" s="95" t="e">
        <f t="shared" si="104"/>
        <v>#NUM!</v>
      </c>
      <c r="D1270" s="95" t="e">
        <f t="shared" si="101"/>
        <v>#NUM!</v>
      </c>
      <c r="E1270" s="381" t="e">
        <f t="shared" si="102"/>
        <v>#NUM!</v>
      </c>
      <c r="F1270" s="95" t="e">
        <f t="shared" si="103"/>
        <v>#NUM!</v>
      </c>
      <c r="G1270" s="102" t="e">
        <f t="shared" si="105"/>
        <v>#NUM!</v>
      </c>
    </row>
    <row r="1271" spans="2:7">
      <c r="B1271" s="100">
        <v>408</v>
      </c>
      <c r="C1271" s="95" t="e">
        <f t="shared" si="104"/>
        <v>#NUM!</v>
      </c>
      <c r="D1271" s="95" t="e">
        <f t="shared" si="101"/>
        <v>#NUM!</v>
      </c>
      <c r="E1271" s="381" t="e">
        <f t="shared" si="102"/>
        <v>#NUM!</v>
      </c>
      <c r="F1271" s="95" t="e">
        <f t="shared" si="103"/>
        <v>#NUM!</v>
      </c>
      <c r="G1271" s="102" t="e">
        <f t="shared" si="105"/>
        <v>#NUM!</v>
      </c>
    </row>
    <row r="1272" spans="2:7">
      <c r="B1272" s="100">
        <v>409</v>
      </c>
      <c r="C1272" s="95" t="e">
        <f t="shared" si="104"/>
        <v>#NUM!</v>
      </c>
      <c r="D1272" s="95" t="e">
        <f t="shared" si="101"/>
        <v>#NUM!</v>
      </c>
      <c r="E1272" s="381" t="e">
        <f t="shared" si="102"/>
        <v>#NUM!</v>
      </c>
      <c r="F1272" s="95" t="e">
        <f t="shared" si="103"/>
        <v>#NUM!</v>
      </c>
      <c r="G1272" s="102" t="e">
        <f t="shared" si="105"/>
        <v>#NUM!</v>
      </c>
    </row>
    <row r="1273" spans="2:7">
      <c r="B1273" s="100">
        <v>410</v>
      </c>
      <c r="C1273" s="95" t="e">
        <f t="shared" si="104"/>
        <v>#NUM!</v>
      </c>
      <c r="D1273" s="95" t="e">
        <f t="shared" si="101"/>
        <v>#NUM!</v>
      </c>
      <c r="E1273" s="381" t="e">
        <f t="shared" si="102"/>
        <v>#NUM!</v>
      </c>
      <c r="F1273" s="95" t="e">
        <f t="shared" si="103"/>
        <v>#NUM!</v>
      </c>
      <c r="G1273" s="102" t="e">
        <f t="shared" si="105"/>
        <v>#NUM!</v>
      </c>
    </row>
    <row r="1274" spans="2:7">
      <c r="B1274" s="100">
        <v>411</v>
      </c>
      <c r="C1274" s="95" t="e">
        <f t="shared" si="104"/>
        <v>#NUM!</v>
      </c>
      <c r="D1274" s="95" t="e">
        <f t="shared" si="101"/>
        <v>#NUM!</v>
      </c>
      <c r="E1274" s="381" t="e">
        <f t="shared" si="102"/>
        <v>#NUM!</v>
      </c>
      <c r="F1274" s="95" t="e">
        <f t="shared" si="103"/>
        <v>#NUM!</v>
      </c>
      <c r="G1274" s="102" t="e">
        <f t="shared" si="105"/>
        <v>#NUM!</v>
      </c>
    </row>
    <row r="1275" spans="2:7">
      <c r="B1275" s="100">
        <v>412</v>
      </c>
      <c r="C1275" s="95" t="e">
        <f t="shared" si="104"/>
        <v>#NUM!</v>
      </c>
      <c r="D1275" s="95" t="e">
        <f t="shared" si="101"/>
        <v>#NUM!</v>
      </c>
      <c r="E1275" s="381" t="e">
        <f t="shared" si="102"/>
        <v>#NUM!</v>
      </c>
      <c r="F1275" s="95" t="e">
        <f t="shared" si="103"/>
        <v>#NUM!</v>
      </c>
      <c r="G1275" s="102" t="e">
        <f t="shared" si="105"/>
        <v>#NUM!</v>
      </c>
    </row>
    <row r="1276" spans="2:7">
      <c r="B1276" s="100">
        <v>413</v>
      </c>
      <c r="C1276" s="95" t="e">
        <f t="shared" si="104"/>
        <v>#NUM!</v>
      </c>
      <c r="D1276" s="95" t="e">
        <f t="shared" si="101"/>
        <v>#NUM!</v>
      </c>
      <c r="E1276" s="381" t="e">
        <f t="shared" si="102"/>
        <v>#NUM!</v>
      </c>
      <c r="F1276" s="95" t="e">
        <f t="shared" si="103"/>
        <v>#NUM!</v>
      </c>
      <c r="G1276" s="102" t="e">
        <f t="shared" si="105"/>
        <v>#NUM!</v>
      </c>
    </row>
    <row r="1277" spans="2:7">
      <c r="B1277" s="100">
        <v>414</v>
      </c>
      <c r="C1277" s="95" t="e">
        <f t="shared" si="104"/>
        <v>#NUM!</v>
      </c>
      <c r="D1277" s="95" t="e">
        <f t="shared" si="101"/>
        <v>#NUM!</v>
      </c>
      <c r="E1277" s="381" t="e">
        <f t="shared" si="102"/>
        <v>#NUM!</v>
      </c>
      <c r="F1277" s="95" t="e">
        <f t="shared" si="103"/>
        <v>#NUM!</v>
      </c>
      <c r="G1277" s="102" t="e">
        <f t="shared" si="105"/>
        <v>#NUM!</v>
      </c>
    </row>
    <row r="1278" spans="2:7">
      <c r="B1278" s="100">
        <v>415</v>
      </c>
      <c r="C1278" s="95" t="e">
        <f t="shared" si="104"/>
        <v>#NUM!</v>
      </c>
      <c r="D1278" s="95" t="e">
        <f t="shared" si="101"/>
        <v>#NUM!</v>
      </c>
      <c r="E1278" s="381" t="e">
        <f t="shared" si="102"/>
        <v>#NUM!</v>
      </c>
      <c r="F1278" s="95" t="e">
        <f t="shared" si="103"/>
        <v>#NUM!</v>
      </c>
      <c r="G1278" s="102" t="e">
        <f t="shared" si="105"/>
        <v>#NUM!</v>
      </c>
    </row>
    <row r="1279" spans="2:7">
      <c r="B1279" s="100">
        <v>416</v>
      </c>
      <c r="C1279" s="95" t="e">
        <f t="shared" si="104"/>
        <v>#NUM!</v>
      </c>
      <c r="D1279" s="95" t="e">
        <f t="shared" si="101"/>
        <v>#NUM!</v>
      </c>
      <c r="E1279" s="381" t="e">
        <f t="shared" si="102"/>
        <v>#NUM!</v>
      </c>
      <c r="F1279" s="95" t="e">
        <f t="shared" si="103"/>
        <v>#NUM!</v>
      </c>
      <c r="G1279" s="102" t="e">
        <f t="shared" si="105"/>
        <v>#NUM!</v>
      </c>
    </row>
    <row r="1280" spans="2:7">
      <c r="B1280" s="100">
        <v>417</v>
      </c>
      <c r="C1280" s="95" t="e">
        <f t="shared" si="104"/>
        <v>#NUM!</v>
      </c>
      <c r="D1280" s="95" t="e">
        <f t="shared" si="101"/>
        <v>#NUM!</v>
      </c>
      <c r="E1280" s="381" t="e">
        <f t="shared" si="102"/>
        <v>#NUM!</v>
      </c>
      <c r="F1280" s="95" t="e">
        <f t="shared" si="103"/>
        <v>#NUM!</v>
      </c>
      <c r="G1280" s="102" t="e">
        <f t="shared" si="105"/>
        <v>#NUM!</v>
      </c>
    </row>
    <row r="1281" spans="2:7">
      <c r="B1281" s="100">
        <v>418</v>
      </c>
      <c r="C1281" s="95" t="e">
        <f t="shared" si="104"/>
        <v>#NUM!</v>
      </c>
      <c r="D1281" s="95" t="e">
        <f t="shared" si="101"/>
        <v>#NUM!</v>
      </c>
      <c r="E1281" s="381" t="e">
        <f t="shared" si="102"/>
        <v>#NUM!</v>
      </c>
      <c r="F1281" s="95" t="e">
        <f t="shared" si="103"/>
        <v>#NUM!</v>
      </c>
      <c r="G1281" s="102" t="e">
        <f t="shared" si="105"/>
        <v>#NUM!</v>
      </c>
    </row>
    <row r="1282" spans="2:7">
      <c r="B1282" s="100">
        <v>419</v>
      </c>
      <c r="C1282" s="95" t="e">
        <f t="shared" si="104"/>
        <v>#NUM!</v>
      </c>
      <c r="D1282" s="95" t="e">
        <f t="shared" si="101"/>
        <v>#NUM!</v>
      </c>
      <c r="E1282" s="381" t="e">
        <f t="shared" si="102"/>
        <v>#NUM!</v>
      </c>
      <c r="F1282" s="95" t="e">
        <f t="shared" si="103"/>
        <v>#NUM!</v>
      </c>
      <c r="G1282" s="102" t="e">
        <f t="shared" si="105"/>
        <v>#NUM!</v>
      </c>
    </row>
    <row r="1283" spans="2:7">
      <c r="B1283" s="100">
        <v>420</v>
      </c>
      <c r="C1283" s="95" t="e">
        <f t="shared" si="104"/>
        <v>#NUM!</v>
      </c>
      <c r="D1283" s="95" t="e">
        <f t="shared" si="101"/>
        <v>#NUM!</v>
      </c>
      <c r="E1283" s="381" t="e">
        <f t="shared" si="102"/>
        <v>#NUM!</v>
      </c>
      <c r="F1283" s="95" t="e">
        <f t="shared" si="103"/>
        <v>#NUM!</v>
      </c>
      <c r="G1283" s="102" t="e">
        <f t="shared" si="105"/>
        <v>#NUM!</v>
      </c>
    </row>
    <row r="1284" spans="2:7">
      <c r="C1284" s="103"/>
      <c r="D1284" s="103"/>
      <c r="F1284" s="103"/>
    </row>
  </sheetData>
  <sheetProtection algorithmName="SHA-512" hashValue="ONQThE2YWBbAFiQwlSCQn6HwVH6l1iYoJk39JvzdBiB1w7DmIfI4A4bmV6vSXO+JWzUeeUi0gOJGhUlq3vWh6g==" saltValue="TIXYAlu9sCJiE0YjG3uq5A==" spinCount="100000" sheet="1" objects="1" scenarios="1"/>
  <phoneticPr fontId="3"/>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B2:P87"/>
  <sheetViews>
    <sheetView zoomScale="85" zoomScaleNormal="85" workbookViewId="0">
      <selection activeCell="C5" sqref="C5"/>
    </sheetView>
  </sheetViews>
  <sheetFormatPr defaultRowHeight="13.5"/>
  <cols>
    <col min="1" max="1" width="1.625" style="107" customWidth="1"/>
    <col min="2" max="4" width="9" style="107"/>
    <col min="5" max="5" width="4.625" style="107" customWidth="1"/>
    <col min="6" max="8" width="9" style="107"/>
    <col min="9" max="9" width="4.625" style="107" customWidth="1"/>
    <col min="10" max="12" width="9" style="107"/>
    <col min="13" max="13" width="4.625" style="107" customWidth="1"/>
    <col min="14" max="16384" width="9" style="107"/>
  </cols>
  <sheetData>
    <row r="2" spans="2:16">
      <c r="B2" s="106" t="s">
        <v>134</v>
      </c>
      <c r="C2" s="106"/>
      <c r="D2" s="106"/>
      <c r="F2" s="106" t="s">
        <v>135</v>
      </c>
      <c r="G2" s="106"/>
      <c r="H2" s="106"/>
      <c r="J2" s="106" t="s">
        <v>136</v>
      </c>
      <c r="K2" s="106"/>
      <c r="L2" s="106"/>
      <c r="N2" s="106" t="s">
        <v>137</v>
      </c>
      <c r="O2" s="106"/>
      <c r="P2" s="106"/>
    </row>
    <row r="3" spans="2:16">
      <c r="B3" s="108" t="s">
        <v>132</v>
      </c>
      <c r="C3" s="108" t="s">
        <v>131</v>
      </c>
      <c r="D3" s="108" t="s">
        <v>133</v>
      </c>
      <c r="F3" s="108" t="s">
        <v>132</v>
      </c>
      <c r="G3" s="108" t="s">
        <v>131</v>
      </c>
      <c r="H3" s="108" t="s">
        <v>28</v>
      </c>
      <c r="J3" s="108" t="s">
        <v>132</v>
      </c>
      <c r="K3" s="108" t="s">
        <v>131</v>
      </c>
      <c r="L3" s="108" t="s">
        <v>28</v>
      </c>
      <c r="N3" s="108" t="s">
        <v>132</v>
      </c>
      <c r="O3" s="108" t="s">
        <v>131</v>
      </c>
      <c r="P3" s="108" t="s">
        <v>28</v>
      </c>
    </row>
    <row r="4" spans="2:16">
      <c r="B4" s="109">
        <f>CF表!D2</f>
        <v>2025</v>
      </c>
      <c r="C4" s="109">
        <f>IF(OR(AND(B4&gt;=入力シート!B$258,B4&lt;=入力シート!F$258),AND(B4&gt;=入力シート!B$259,B4&lt;=入力シート!F$259),AND(B4&gt;=入力シート!B$260,B4&lt;=入力シート!F$260),AND(B4&gt;=入力シート!B$261,B4&lt;=入力シート!F$261),AND(B4&gt;=入力シート!B$262,B4&lt;=入力シート!F$262)),B4,"")</f>
        <v>2025</v>
      </c>
      <c r="D4" s="109">
        <f>IF(C4="",0,IF(ISERROR(VLOOKUP(B4,入力シート!B$258:M$262,11,0)),0,VLOOKUP(B4,入力シート!B$258:M$262,11,0)))</f>
        <v>48</v>
      </c>
      <c r="F4" s="109">
        <f>CF表!D2</f>
        <v>2025</v>
      </c>
      <c r="G4" s="109" t="str">
        <f>IF(OR(AND(F4&gt;=入力シート!B$265,F4&lt;=入力シート!F$265),AND(F4&gt;=入力シート!B$266,F4&lt;=入力シート!F$266),AND(F4&gt;=入力シート!B$267,F4&lt;=入力シート!F$267),AND(F4&gt;=入力シート!B$268,F4&lt;=入力シート!F$268),AND(F4&gt;=入力シート!B$269,F4&lt;=入力シート!F$269)),F4,"")</f>
        <v/>
      </c>
      <c r="H4" s="109">
        <f>IF(G4="",0,IF(ISERROR(VLOOKUP(F4,入力シート!B$265:M$269,11,0)),0,VLOOKUP(F4,入力シート!B$265:M$269,11,0)))</f>
        <v>0</v>
      </c>
      <c r="J4" s="109">
        <f>CF表!D2</f>
        <v>2025</v>
      </c>
      <c r="K4" s="109" t="str">
        <f>IF(OR(AND(J4&gt;=入力シート!B$273,J4&lt;=入力シート!F$273),AND(J4&gt;=入力シート!B$274,J4&lt;=入力シート!F$274),AND(J4&gt;=入力シート!B$275,J4&lt;=入力シート!F$275),AND(J4&gt;=入力シート!B$276,J4&lt;=入力シート!F$276),AND(J4&gt;=入力シート!B$277,J4&lt;=入力シート!F$277)),J4,"")</f>
        <v/>
      </c>
      <c r="L4" s="109">
        <f>IF(K4="",0,IF(ISERROR(VLOOKUP(J4,入力シート!B$273:M$277,11,0)),0,VLOOKUP(J4,入力シート!B$273:M$277,11,0)))</f>
        <v>0</v>
      </c>
      <c r="N4" s="109">
        <f>CF表!D2</f>
        <v>2025</v>
      </c>
      <c r="O4" s="109" t="str">
        <f>IF(OR(AND(N4&gt;=入力シート!B$280,N4&lt;=入力シート!F$280),AND(N4&gt;=入力シート!B$281,N4&lt;=入力シート!F$281),AND(N4&gt;=入力シート!B$282,N4&lt;=入力シート!F$282),AND(N4&gt;=入力シート!B$283,N4&lt;=入力シート!F$283),AND(N4&gt;=入力シート!B$284,N4&lt;=入力シート!F$284)),N4,"")</f>
        <v/>
      </c>
      <c r="P4" s="109">
        <f>IF(O4="",0,IF(ISERROR(VLOOKUP(N4,入力シート!B$280:M$284,11,0)),0,VLOOKUP(N4,入力シート!B$280:M$284,11,0)))</f>
        <v>0</v>
      </c>
    </row>
    <row r="5" spans="2:16">
      <c r="B5" s="109">
        <f>B4+1</f>
        <v>2026</v>
      </c>
      <c r="C5" s="109">
        <f>IF(OR(AND(B5&gt;=入力シート!B$258,B5&lt;=入力シート!F$258),AND(B5&gt;=入力シート!B$259,B5&lt;=入力シート!F$259),AND(B5&gt;=入力シート!B$260,B5&lt;=入力シート!F$260),AND(B5&gt;=入力シート!B$261,B5&lt;=入力シート!F$261),AND(B5&gt;=入力シート!B$262,B5&lt;=入力シート!F$262)),B5,"")</f>
        <v>2026</v>
      </c>
      <c r="D5" s="109">
        <f>IF(C5="",0,IF(ISERROR(VLOOKUP(B5,入力シート!B$258:M$262,11,0)),D4,VLOOKUP(B5,入力シート!B$258:M$262,11,0)))</f>
        <v>48</v>
      </c>
      <c r="F5" s="109">
        <f>F4+1</f>
        <v>2026</v>
      </c>
      <c r="G5" s="109" t="str">
        <f>IF(OR(AND(F5&gt;=入力シート!B$265,F5&lt;=入力シート!F$265),AND(F5&gt;=入力シート!B$266,F5&lt;=入力シート!F$266),AND(F5&gt;=入力シート!B$267,F5&lt;=入力シート!F$267),AND(F5&gt;=入力シート!B$268,F5&lt;=入力シート!F$268),AND(F5&gt;=入力シート!B$269,F5&lt;=入力シート!F$269)),F5,"")</f>
        <v/>
      </c>
      <c r="H5" s="109">
        <f>IF(G5="",0,IF(ISERROR(VLOOKUP(F5,入力シート!B$265:M$269,11,0)),H4,VLOOKUP(F5,入力シート!B$265:M$269,11,0)))</f>
        <v>0</v>
      </c>
      <c r="J5" s="109">
        <f>J4+1</f>
        <v>2026</v>
      </c>
      <c r="K5" s="109" t="str">
        <f>IF(OR(AND(J5&gt;=入力シート!B$273,J5&lt;=入力シート!F$273),AND(J5&gt;=入力シート!B$274,J5&lt;=入力シート!F$274),AND(J5&gt;=入力シート!B$275,J5&lt;=入力シート!F$275),AND(J5&gt;=入力シート!B$276,J5&lt;=入力シート!F$276),AND(J5&gt;=入力シート!B$277,J5&lt;=入力シート!F$277)),J5,"")</f>
        <v/>
      </c>
      <c r="L5" s="109">
        <f>IF(K5="",0,IF(ISERROR(VLOOKUP(J5,入力シート!B$273:M$277,11,0)),L4,VLOOKUP(J5,入力シート!B$273:M$277,11,0)))</f>
        <v>0</v>
      </c>
      <c r="N5" s="109">
        <f>N4+1</f>
        <v>2026</v>
      </c>
      <c r="O5" s="109" t="str">
        <f>IF(OR(AND(N5&gt;=入力シート!B$280,N5&lt;=入力シート!F$280),AND(N5&gt;=入力シート!B$281,N5&lt;=入力シート!F$281),AND(N5&gt;=入力シート!B$282,N5&lt;=入力シート!F$282),AND(N5&gt;=入力シート!B$283,N5&lt;=入力シート!F$283),AND(N5&gt;=入力シート!B$284,N5&lt;=入力シート!F$284)),N5,"")</f>
        <v/>
      </c>
      <c r="P5" s="109">
        <f>IF(O5="",0,IF(ISERROR(VLOOKUP(N5,入力シート!B$280:M$284,11,0)),P4,VLOOKUP(N5,入力シート!B$280:M$284,11,0)))</f>
        <v>0</v>
      </c>
    </row>
    <row r="6" spans="2:16">
      <c r="B6" s="109">
        <f t="shared" ref="B6:B69" si="0">B5+1</f>
        <v>2027</v>
      </c>
      <c r="C6" s="109">
        <f>IF(OR(AND(B6&gt;=入力シート!B$258,B6&lt;=入力シート!F$258),AND(B6&gt;=入力シート!B$259,B6&lt;=入力シート!F$259),AND(B6&gt;=入力シート!B$260,B6&lt;=入力シート!F$260),AND(B6&gt;=入力シート!B$261,B6&lt;=入力シート!F$261),AND(B6&gt;=入力シート!B$262,B6&lt;=入力シート!F$262)),B6,"")</f>
        <v>2027</v>
      </c>
      <c r="D6" s="109">
        <f>IF(C6="",0,IF(ISERROR(VLOOKUP(B6,入力シート!B$258:M$262,11,0)),D5,VLOOKUP(B6,入力シート!B$258:M$262,11,0)))</f>
        <v>48</v>
      </c>
      <c r="F6" s="109">
        <f t="shared" ref="F6:F69" si="1">F5+1</f>
        <v>2027</v>
      </c>
      <c r="G6" s="109" t="str">
        <f>IF(OR(AND(F6&gt;=入力シート!B$265,F6&lt;=入力シート!F$265),AND(F6&gt;=入力シート!B$266,F6&lt;=入力シート!F$266),AND(F6&gt;=入力シート!B$267,F6&lt;=入力シート!F$267),AND(F6&gt;=入力シート!B$268,F6&lt;=入力シート!F$268),AND(F6&gt;=入力シート!B$269,F6&lt;=入力シート!F$269)),F6,"")</f>
        <v/>
      </c>
      <c r="H6" s="109">
        <f>IF(G6="",0,IF(ISERROR(VLOOKUP(F6,入力シート!B$265:M$269,11,0)),H5,VLOOKUP(F6,入力シート!B$265:M$269,11,0)))</f>
        <v>0</v>
      </c>
      <c r="J6" s="109">
        <f t="shared" ref="J6:J69" si="2">J5+1</f>
        <v>2027</v>
      </c>
      <c r="K6" s="109" t="str">
        <f>IF(OR(AND(J6&gt;=入力シート!B$273,J6&lt;=入力シート!F$273),AND(J6&gt;=入力シート!B$274,J6&lt;=入力シート!F$274),AND(J6&gt;=入力シート!B$275,J6&lt;=入力シート!F$275),AND(J6&gt;=入力シート!B$276,J6&lt;=入力シート!F$276),AND(J6&gt;=入力シート!B$277,J6&lt;=入力シート!F$277)),J6,"")</f>
        <v/>
      </c>
      <c r="L6" s="109">
        <f>IF(K6="",0,IF(ISERROR(VLOOKUP(J6,入力シート!B$273:M$277,11,0)),L5,VLOOKUP(J6,入力シート!B$273:M$277,11,0)))</f>
        <v>0</v>
      </c>
      <c r="N6" s="109">
        <f t="shared" ref="N6:N69" si="3">N5+1</f>
        <v>2027</v>
      </c>
      <c r="O6" s="109" t="str">
        <f>IF(OR(AND(N6&gt;=入力シート!B$280,N6&lt;=入力シート!F$280),AND(N6&gt;=入力シート!B$281,N6&lt;=入力シート!F$281),AND(N6&gt;=入力シート!B$282,N6&lt;=入力シート!F$282),AND(N6&gt;=入力シート!B$283,N6&lt;=入力シート!F$283),AND(N6&gt;=入力シート!B$284,N6&lt;=入力シート!F$284)),N6,"")</f>
        <v/>
      </c>
      <c r="P6" s="109">
        <f>IF(O6="",0,IF(ISERROR(VLOOKUP(N6,入力シート!B$280:M$284,11,0)),P5,VLOOKUP(N6,入力シート!B$280:M$284,11,0)))</f>
        <v>0</v>
      </c>
    </row>
    <row r="7" spans="2:16">
      <c r="B7" s="109">
        <f t="shared" si="0"/>
        <v>2028</v>
      </c>
      <c r="C7" s="109">
        <f>IF(OR(AND(B7&gt;=入力シート!B$258,B7&lt;=入力シート!F$258),AND(B7&gt;=入力シート!B$259,B7&lt;=入力シート!F$259),AND(B7&gt;=入力シート!B$260,B7&lt;=入力シート!F$260),AND(B7&gt;=入力シート!B$261,B7&lt;=入力シート!F$261),AND(B7&gt;=入力シート!B$262,B7&lt;=入力シート!F$262)),B7,"")</f>
        <v>2028</v>
      </c>
      <c r="D7" s="109">
        <f>IF(C7="",0,IF(ISERROR(VLOOKUP(B7,入力シート!B$258:M$262,11,0)),D6,VLOOKUP(B7,入力シート!B$258:M$262,11,0)))</f>
        <v>48</v>
      </c>
      <c r="F7" s="109">
        <f t="shared" si="1"/>
        <v>2028</v>
      </c>
      <c r="G7" s="109" t="str">
        <f>IF(OR(AND(F7&gt;=入力シート!B$265,F7&lt;=入力シート!F$265),AND(F7&gt;=入力シート!B$266,F7&lt;=入力シート!F$266),AND(F7&gt;=入力シート!B$267,F7&lt;=入力シート!F$267),AND(F7&gt;=入力シート!B$268,F7&lt;=入力シート!F$268),AND(F7&gt;=入力シート!B$269,F7&lt;=入力シート!F$269)),F7,"")</f>
        <v/>
      </c>
      <c r="H7" s="109">
        <f>IF(G7="",0,IF(ISERROR(VLOOKUP(F7,入力シート!B$265:M$269,11,0)),H6,VLOOKUP(F7,入力シート!B$265:M$269,11,0)))</f>
        <v>0</v>
      </c>
      <c r="J7" s="109">
        <f t="shared" si="2"/>
        <v>2028</v>
      </c>
      <c r="K7" s="109" t="str">
        <f>IF(OR(AND(J7&gt;=入力シート!B$273,J7&lt;=入力シート!F$273),AND(J7&gt;=入力シート!B$274,J7&lt;=入力シート!F$274),AND(J7&gt;=入力シート!B$275,J7&lt;=入力シート!F$275),AND(J7&gt;=入力シート!B$276,J7&lt;=入力シート!F$276),AND(J7&gt;=入力シート!B$277,J7&lt;=入力シート!F$277)),J7,"")</f>
        <v/>
      </c>
      <c r="L7" s="109">
        <f>IF(K7="",0,IF(ISERROR(VLOOKUP(J7,入力シート!B$273:M$277,11,0)),L6,VLOOKUP(J7,入力シート!B$273:M$277,11,0)))</f>
        <v>0</v>
      </c>
      <c r="N7" s="109">
        <f t="shared" si="3"/>
        <v>2028</v>
      </c>
      <c r="O7" s="109" t="str">
        <f>IF(OR(AND(N7&gt;=入力シート!B$280,N7&lt;=入力シート!F$280),AND(N7&gt;=入力シート!B$281,N7&lt;=入力シート!F$281),AND(N7&gt;=入力シート!B$282,N7&lt;=入力シート!F$282),AND(N7&gt;=入力シート!B$283,N7&lt;=入力シート!F$283),AND(N7&gt;=入力シート!B$284,N7&lt;=入力シート!F$284)),N7,"")</f>
        <v/>
      </c>
      <c r="P7" s="109">
        <f>IF(O7="",0,IF(ISERROR(VLOOKUP(N7,入力シート!B$280:M$284,11,0)),P6,VLOOKUP(N7,入力シート!B$280:M$284,11,0)))</f>
        <v>0</v>
      </c>
    </row>
    <row r="8" spans="2:16">
      <c r="B8" s="109">
        <f t="shared" si="0"/>
        <v>2029</v>
      </c>
      <c r="C8" s="109">
        <f>IF(OR(AND(B8&gt;=入力シート!B$258,B8&lt;=入力シート!F$258),AND(B8&gt;=入力シート!B$259,B8&lt;=入力シート!F$259),AND(B8&gt;=入力シート!B$260,B8&lt;=入力シート!F$260),AND(B8&gt;=入力シート!B$261,B8&lt;=入力シート!F$261),AND(B8&gt;=入力シート!B$262,B8&lt;=入力シート!F$262)),B8,"")</f>
        <v>2029</v>
      </c>
      <c r="D8" s="109">
        <f>IF(C8="",0,IF(ISERROR(VLOOKUP(B8,入力シート!B$258:M$262,11,0)),D7,VLOOKUP(B8,入力シート!B$258:M$262,11,0)))</f>
        <v>48</v>
      </c>
      <c r="F8" s="109">
        <f t="shared" si="1"/>
        <v>2029</v>
      </c>
      <c r="G8" s="109" t="str">
        <f>IF(OR(AND(F8&gt;=入力シート!B$265,F8&lt;=入力シート!F$265),AND(F8&gt;=入力シート!B$266,F8&lt;=入力シート!F$266),AND(F8&gt;=入力シート!B$267,F8&lt;=入力シート!F$267),AND(F8&gt;=入力シート!B$268,F8&lt;=入力シート!F$268),AND(F8&gt;=入力シート!B$269,F8&lt;=入力シート!F$269)),F8,"")</f>
        <v/>
      </c>
      <c r="H8" s="109">
        <f>IF(G8="",0,IF(ISERROR(VLOOKUP(F8,入力シート!B$265:M$269,11,0)),H7,VLOOKUP(F8,入力シート!B$265:M$269,11,0)))</f>
        <v>0</v>
      </c>
      <c r="J8" s="109">
        <f t="shared" si="2"/>
        <v>2029</v>
      </c>
      <c r="K8" s="109" t="str">
        <f>IF(OR(AND(J8&gt;=入力シート!B$273,J8&lt;=入力シート!F$273),AND(J8&gt;=入力シート!B$274,J8&lt;=入力シート!F$274),AND(J8&gt;=入力シート!B$275,J8&lt;=入力シート!F$275),AND(J8&gt;=入力シート!B$276,J8&lt;=入力シート!F$276),AND(J8&gt;=入力シート!B$277,J8&lt;=入力シート!F$277)),J8,"")</f>
        <v/>
      </c>
      <c r="L8" s="109">
        <f>IF(K8="",0,IF(ISERROR(VLOOKUP(J8,入力シート!B$273:M$277,11,0)),L7,VLOOKUP(J8,入力シート!B$273:M$277,11,0)))</f>
        <v>0</v>
      </c>
      <c r="N8" s="109">
        <f t="shared" si="3"/>
        <v>2029</v>
      </c>
      <c r="O8" s="109" t="str">
        <f>IF(OR(AND(N8&gt;=入力シート!B$280,N8&lt;=入力シート!F$280),AND(N8&gt;=入力シート!B$281,N8&lt;=入力シート!F$281),AND(N8&gt;=入力シート!B$282,N8&lt;=入力シート!F$282),AND(N8&gt;=入力シート!B$283,N8&lt;=入力シート!F$283),AND(N8&gt;=入力シート!B$284,N8&lt;=入力シート!F$284)),N8,"")</f>
        <v/>
      </c>
      <c r="P8" s="109">
        <f>IF(O8="",0,IF(ISERROR(VLOOKUP(N8,入力シート!B$280:M$284,11,0)),P7,VLOOKUP(N8,入力シート!B$280:M$284,11,0)))</f>
        <v>0</v>
      </c>
    </row>
    <row r="9" spans="2:16">
      <c r="B9" s="109">
        <f t="shared" si="0"/>
        <v>2030</v>
      </c>
      <c r="C9" s="109">
        <f>IF(OR(AND(B9&gt;=入力シート!B$258,B9&lt;=入力シート!F$258),AND(B9&gt;=入力シート!B$259,B9&lt;=入力シート!F$259),AND(B9&gt;=入力シート!B$260,B9&lt;=入力シート!F$260),AND(B9&gt;=入力シート!B$261,B9&lt;=入力シート!F$261),AND(B9&gt;=入力シート!B$262,B9&lt;=入力シート!F$262)),B9,"")</f>
        <v>2030</v>
      </c>
      <c r="D9" s="109">
        <f>IF(C9="",0,IF(ISERROR(VLOOKUP(B9,入力シート!B$258:M$262,11,0)),D8,VLOOKUP(B9,入力シート!B$258:M$262,11,0)))</f>
        <v>48</v>
      </c>
      <c r="F9" s="109">
        <f t="shared" si="1"/>
        <v>2030</v>
      </c>
      <c r="G9" s="109" t="str">
        <f>IF(OR(AND(F9&gt;=入力シート!B$265,F9&lt;=入力シート!F$265),AND(F9&gt;=入力シート!B$266,F9&lt;=入力シート!F$266),AND(F9&gt;=入力シート!B$267,F9&lt;=入力シート!F$267),AND(F9&gt;=入力シート!B$268,F9&lt;=入力シート!F$268),AND(F9&gt;=入力シート!B$269,F9&lt;=入力シート!F$269)),F9,"")</f>
        <v/>
      </c>
      <c r="H9" s="109">
        <f>IF(G9="",0,IF(ISERROR(VLOOKUP(F9,入力シート!B$265:M$269,11,0)),H8,VLOOKUP(F9,入力シート!B$265:M$269,11,0)))</f>
        <v>0</v>
      </c>
      <c r="J9" s="109">
        <f t="shared" si="2"/>
        <v>2030</v>
      </c>
      <c r="K9" s="109" t="str">
        <f>IF(OR(AND(J9&gt;=入力シート!B$273,J9&lt;=入力シート!F$273),AND(J9&gt;=入力シート!B$274,J9&lt;=入力シート!F$274),AND(J9&gt;=入力シート!B$275,J9&lt;=入力シート!F$275),AND(J9&gt;=入力シート!B$276,J9&lt;=入力シート!F$276),AND(J9&gt;=入力シート!B$277,J9&lt;=入力シート!F$277)),J9,"")</f>
        <v/>
      </c>
      <c r="L9" s="109">
        <f>IF(K9="",0,IF(ISERROR(VLOOKUP(J9,入力シート!B$273:M$277,11,0)),L8,VLOOKUP(J9,入力シート!B$273:M$277,11,0)))</f>
        <v>0</v>
      </c>
      <c r="N9" s="109">
        <f t="shared" si="3"/>
        <v>2030</v>
      </c>
      <c r="O9" s="109" t="str">
        <f>IF(OR(AND(N9&gt;=入力シート!B$280,N9&lt;=入力シート!F$280),AND(N9&gt;=入力シート!B$281,N9&lt;=入力シート!F$281),AND(N9&gt;=入力シート!B$282,N9&lt;=入力シート!F$282),AND(N9&gt;=入力シート!B$283,N9&lt;=入力シート!F$283),AND(N9&gt;=入力シート!B$284,N9&lt;=入力シート!F$284)),N9,"")</f>
        <v/>
      </c>
      <c r="P9" s="109">
        <f>IF(O9="",0,IF(ISERROR(VLOOKUP(N9,入力シート!B$280:M$284,11,0)),P8,VLOOKUP(N9,入力シート!B$280:M$284,11,0)))</f>
        <v>0</v>
      </c>
    </row>
    <row r="10" spans="2:16">
      <c r="B10" s="109">
        <f t="shared" si="0"/>
        <v>2031</v>
      </c>
      <c r="C10" s="109">
        <f>IF(OR(AND(B10&gt;=入力シート!B$258,B10&lt;=入力シート!F$258),AND(B10&gt;=入力シート!B$259,B10&lt;=入力シート!F$259),AND(B10&gt;=入力シート!B$260,B10&lt;=入力シート!F$260),AND(B10&gt;=入力シート!B$261,B10&lt;=入力シート!F$261),AND(B10&gt;=入力シート!B$262,B10&lt;=入力シート!F$262)),B10,"")</f>
        <v>2031</v>
      </c>
      <c r="D10" s="109">
        <f>IF(C10="",0,IF(ISERROR(VLOOKUP(B10,入力シート!B$258:M$262,11,0)),D9,VLOOKUP(B10,入力シート!B$258:M$262,11,0)))</f>
        <v>48</v>
      </c>
      <c r="F10" s="109">
        <f t="shared" si="1"/>
        <v>2031</v>
      </c>
      <c r="G10" s="109" t="str">
        <f>IF(OR(AND(F10&gt;=入力シート!B$265,F10&lt;=入力シート!F$265),AND(F10&gt;=入力シート!B$266,F10&lt;=入力シート!F$266),AND(F10&gt;=入力シート!B$267,F10&lt;=入力シート!F$267),AND(F10&gt;=入力シート!B$268,F10&lt;=入力シート!F$268),AND(F10&gt;=入力シート!B$269,F10&lt;=入力シート!F$269)),F10,"")</f>
        <v/>
      </c>
      <c r="H10" s="109">
        <f>IF(G10="",0,IF(ISERROR(VLOOKUP(F10,入力シート!B$265:M$269,11,0)),H9,VLOOKUP(F10,入力シート!B$265:M$269,11,0)))</f>
        <v>0</v>
      </c>
      <c r="J10" s="109">
        <f t="shared" si="2"/>
        <v>2031</v>
      </c>
      <c r="K10" s="109" t="str">
        <f>IF(OR(AND(J10&gt;=入力シート!B$273,J10&lt;=入力シート!F$273),AND(J10&gt;=入力シート!B$274,J10&lt;=入力シート!F$274),AND(J10&gt;=入力シート!B$275,J10&lt;=入力シート!F$275),AND(J10&gt;=入力シート!B$276,J10&lt;=入力シート!F$276),AND(J10&gt;=入力シート!B$277,J10&lt;=入力シート!F$277)),J10,"")</f>
        <v/>
      </c>
      <c r="L10" s="109">
        <f>IF(K10="",0,IF(ISERROR(VLOOKUP(J10,入力シート!B$273:M$277,11,0)),L9,VLOOKUP(J10,入力シート!B$273:M$277,11,0)))</f>
        <v>0</v>
      </c>
      <c r="N10" s="109">
        <f t="shared" si="3"/>
        <v>2031</v>
      </c>
      <c r="O10" s="109" t="str">
        <f>IF(OR(AND(N10&gt;=入力シート!B$280,N10&lt;=入力シート!F$280),AND(N10&gt;=入力シート!B$281,N10&lt;=入力シート!F$281),AND(N10&gt;=入力シート!B$282,N10&lt;=入力シート!F$282),AND(N10&gt;=入力シート!B$283,N10&lt;=入力シート!F$283),AND(N10&gt;=入力シート!B$284,N10&lt;=入力シート!F$284)),N10,"")</f>
        <v/>
      </c>
      <c r="P10" s="109">
        <f>IF(O10="",0,IF(ISERROR(VLOOKUP(N10,入力シート!B$280:M$284,11,0)),P9,VLOOKUP(N10,入力シート!B$280:M$284,11,0)))</f>
        <v>0</v>
      </c>
    </row>
    <row r="11" spans="2:16">
      <c r="B11" s="109">
        <f t="shared" si="0"/>
        <v>2032</v>
      </c>
      <c r="C11" s="109">
        <f>IF(OR(AND(B11&gt;=入力シート!B$258,B11&lt;=入力シート!F$258),AND(B11&gt;=入力シート!B$259,B11&lt;=入力シート!F$259),AND(B11&gt;=入力シート!B$260,B11&lt;=入力シート!F$260),AND(B11&gt;=入力シート!B$261,B11&lt;=入力シート!F$261),AND(B11&gt;=入力シート!B$262,B11&lt;=入力シート!F$262)),B11,"")</f>
        <v>2032</v>
      </c>
      <c r="D11" s="109">
        <f>IF(C11="",0,IF(ISERROR(VLOOKUP(B11,入力シート!B$258:M$262,11,0)),D10,VLOOKUP(B11,入力シート!B$258:M$262,11,0)))</f>
        <v>48</v>
      </c>
      <c r="F11" s="109">
        <f t="shared" si="1"/>
        <v>2032</v>
      </c>
      <c r="G11" s="109" t="str">
        <f>IF(OR(AND(F11&gt;=入力シート!B$265,F11&lt;=入力シート!F$265),AND(F11&gt;=入力シート!B$266,F11&lt;=入力シート!F$266),AND(F11&gt;=入力シート!B$267,F11&lt;=入力シート!F$267),AND(F11&gt;=入力シート!B$268,F11&lt;=入力シート!F$268),AND(F11&gt;=入力シート!B$269,F11&lt;=入力シート!F$269)),F11,"")</f>
        <v/>
      </c>
      <c r="H11" s="109">
        <f>IF(G11="",0,IF(ISERROR(VLOOKUP(F11,入力シート!B$265:M$269,11,0)),H10,VLOOKUP(F11,入力シート!B$265:M$269,11,0)))</f>
        <v>0</v>
      </c>
      <c r="J11" s="109">
        <f t="shared" si="2"/>
        <v>2032</v>
      </c>
      <c r="K11" s="109" t="str">
        <f>IF(OR(AND(J11&gt;=入力シート!B$273,J11&lt;=入力シート!F$273),AND(J11&gt;=入力シート!B$274,J11&lt;=入力シート!F$274),AND(J11&gt;=入力シート!B$275,J11&lt;=入力シート!F$275),AND(J11&gt;=入力シート!B$276,J11&lt;=入力シート!F$276),AND(J11&gt;=入力シート!B$277,J11&lt;=入力シート!F$277)),J11,"")</f>
        <v/>
      </c>
      <c r="L11" s="109">
        <f>IF(K11="",0,IF(ISERROR(VLOOKUP(J11,入力シート!B$273:M$277,11,0)),L10,VLOOKUP(J11,入力シート!B$273:M$277,11,0)))</f>
        <v>0</v>
      </c>
      <c r="N11" s="109">
        <f t="shared" si="3"/>
        <v>2032</v>
      </c>
      <c r="O11" s="109" t="str">
        <f>IF(OR(AND(N11&gt;=入力シート!B$280,N11&lt;=入力シート!F$280),AND(N11&gt;=入力シート!B$281,N11&lt;=入力シート!F$281),AND(N11&gt;=入力シート!B$282,N11&lt;=入力シート!F$282),AND(N11&gt;=入力シート!B$283,N11&lt;=入力シート!F$283),AND(N11&gt;=入力シート!B$284,N11&lt;=入力シート!F$284)),N11,"")</f>
        <v/>
      </c>
      <c r="P11" s="109">
        <f>IF(O11="",0,IF(ISERROR(VLOOKUP(N11,入力シート!B$280:M$284,11,0)),P10,VLOOKUP(N11,入力シート!B$280:M$284,11,0)))</f>
        <v>0</v>
      </c>
    </row>
    <row r="12" spans="2:16">
      <c r="B12" s="109">
        <f t="shared" si="0"/>
        <v>2033</v>
      </c>
      <c r="C12" s="109">
        <f>IF(OR(AND(B12&gt;=入力シート!B$258,B12&lt;=入力シート!F$258),AND(B12&gt;=入力シート!B$259,B12&lt;=入力シート!F$259),AND(B12&gt;=入力シート!B$260,B12&lt;=入力シート!F$260),AND(B12&gt;=入力シート!B$261,B12&lt;=入力シート!F$261),AND(B12&gt;=入力シート!B$262,B12&lt;=入力シート!F$262)),B12,"")</f>
        <v>2033</v>
      </c>
      <c r="D12" s="109">
        <f>IF(C12="",0,IF(ISERROR(VLOOKUP(B12,入力シート!B$258:M$262,11,0)),D11,VLOOKUP(B12,入力シート!B$258:M$262,11,0)))</f>
        <v>48</v>
      </c>
      <c r="F12" s="109">
        <f t="shared" si="1"/>
        <v>2033</v>
      </c>
      <c r="G12" s="109" t="str">
        <f>IF(OR(AND(F12&gt;=入力シート!B$265,F12&lt;=入力シート!F$265),AND(F12&gt;=入力シート!B$266,F12&lt;=入力シート!F$266),AND(F12&gt;=入力シート!B$267,F12&lt;=入力シート!F$267),AND(F12&gt;=入力シート!B$268,F12&lt;=入力シート!F$268),AND(F12&gt;=入力シート!B$269,F12&lt;=入力シート!F$269)),F12,"")</f>
        <v/>
      </c>
      <c r="H12" s="109">
        <f>IF(G12="",0,IF(ISERROR(VLOOKUP(F12,入力シート!B$265:M$269,11,0)),H11,VLOOKUP(F12,入力シート!B$265:M$269,11,0)))</f>
        <v>0</v>
      </c>
      <c r="J12" s="109">
        <f t="shared" si="2"/>
        <v>2033</v>
      </c>
      <c r="K12" s="109" t="str">
        <f>IF(OR(AND(J12&gt;=入力シート!B$273,J12&lt;=入力シート!F$273),AND(J12&gt;=入力シート!B$274,J12&lt;=入力シート!F$274),AND(J12&gt;=入力シート!B$275,J12&lt;=入力シート!F$275),AND(J12&gt;=入力シート!B$276,J12&lt;=入力シート!F$276),AND(J12&gt;=入力シート!B$277,J12&lt;=入力シート!F$277)),J12,"")</f>
        <v/>
      </c>
      <c r="L12" s="109">
        <f>IF(K12="",0,IF(ISERROR(VLOOKUP(J12,入力シート!B$273:M$277,11,0)),L11,VLOOKUP(J12,入力シート!B$273:M$277,11,0)))</f>
        <v>0</v>
      </c>
      <c r="N12" s="109">
        <f t="shared" si="3"/>
        <v>2033</v>
      </c>
      <c r="O12" s="109" t="str">
        <f>IF(OR(AND(N12&gt;=入力シート!B$280,N12&lt;=入力シート!F$280),AND(N12&gt;=入力シート!B$281,N12&lt;=入力シート!F$281),AND(N12&gt;=入力シート!B$282,N12&lt;=入力シート!F$282),AND(N12&gt;=入力シート!B$283,N12&lt;=入力シート!F$283),AND(N12&gt;=入力シート!B$284,N12&lt;=入力シート!F$284)),N12,"")</f>
        <v/>
      </c>
      <c r="P12" s="109">
        <f>IF(O12="",0,IF(ISERROR(VLOOKUP(N12,入力シート!B$280:M$284,11,0)),P11,VLOOKUP(N12,入力シート!B$280:M$284,11,0)))</f>
        <v>0</v>
      </c>
    </row>
    <row r="13" spans="2:16">
      <c r="B13" s="109">
        <f t="shared" si="0"/>
        <v>2034</v>
      </c>
      <c r="C13" s="109">
        <f>IF(OR(AND(B13&gt;=入力シート!B$258,B13&lt;=入力シート!F$258),AND(B13&gt;=入力シート!B$259,B13&lt;=入力シート!F$259),AND(B13&gt;=入力シート!B$260,B13&lt;=入力シート!F$260),AND(B13&gt;=入力シート!B$261,B13&lt;=入力シート!F$261),AND(B13&gt;=入力シート!B$262,B13&lt;=入力シート!F$262)),B13,"")</f>
        <v>2034</v>
      </c>
      <c r="D13" s="109">
        <f>IF(C13="",0,IF(ISERROR(VLOOKUP(B13,入力シート!B$258:M$262,11,0)),D12,VLOOKUP(B13,入力シート!B$258:M$262,11,0)))</f>
        <v>48</v>
      </c>
      <c r="F13" s="109">
        <f t="shared" si="1"/>
        <v>2034</v>
      </c>
      <c r="G13" s="109" t="str">
        <f>IF(OR(AND(F13&gt;=入力シート!B$265,F13&lt;=入力シート!F$265),AND(F13&gt;=入力シート!B$266,F13&lt;=入力シート!F$266),AND(F13&gt;=入力シート!B$267,F13&lt;=入力シート!F$267),AND(F13&gt;=入力シート!B$268,F13&lt;=入力シート!F$268),AND(F13&gt;=入力シート!B$269,F13&lt;=入力シート!F$269)),F13,"")</f>
        <v/>
      </c>
      <c r="H13" s="109">
        <f>IF(G13="",0,IF(ISERROR(VLOOKUP(F13,入力シート!B$265:M$269,11,0)),H12,VLOOKUP(F13,入力シート!B$265:M$269,11,0)))</f>
        <v>0</v>
      </c>
      <c r="J13" s="109">
        <f t="shared" si="2"/>
        <v>2034</v>
      </c>
      <c r="K13" s="109" t="str">
        <f>IF(OR(AND(J13&gt;=入力シート!B$273,J13&lt;=入力シート!F$273),AND(J13&gt;=入力シート!B$274,J13&lt;=入力シート!F$274),AND(J13&gt;=入力シート!B$275,J13&lt;=入力シート!F$275),AND(J13&gt;=入力シート!B$276,J13&lt;=入力シート!F$276),AND(J13&gt;=入力シート!B$277,J13&lt;=入力シート!F$277)),J13,"")</f>
        <v/>
      </c>
      <c r="L13" s="109">
        <f>IF(K13="",0,IF(ISERROR(VLOOKUP(J13,入力シート!B$273:M$277,11,0)),L12,VLOOKUP(J13,入力シート!B$273:M$277,11,0)))</f>
        <v>0</v>
      </c>
      <c r="N13" s="109">
        <f t="shared" si="3"/>
        <v>2034</v>
      </c>
      <c r="O13" s="109" t="str">
        <f>IF(OR(AND(N13&gt;=入力シート!B$280,N13&lt;=入力シート!F$280),AND(N13&gt;=入力シート!B$281,N13&lt;=入力シート!F$281),AND(N13&gt;=入力シート!B$282,N13&lt;=入力シート!F$282),AND(N13&gt;=入力シート!B$283,N13&lt;=入力シート!F$283),AND(N13&gt;=入力シート!B$284,N13&lt;=入力シート!F$284)),N13,"")</f>
        <v/>
      </c>
      <c r="P13" s="109">
        <f>IF(O13="",0,IF(ISERROR(VLOOKUP(N13,入力シート!B$280:M$284,11,0)),P12,VLOOKUP(N13,入力シート!B$280:M$284,11,0)))</f>
        <v>0</v>
      </c>
    </row>
    <row r="14" spans="2:16">
      <c r="B14" s="109">
        <f t="shared" si="0"/>
        <v>2035</v>
      </c>
      <c r="C14" s="109">
        <f>IF(OR(AND(B14&gt;=入力シート!B$258,B14&lt;=入力シート!F$258),AND(B14&gt;=入力シート!B$259,B14&lt;=入力シート!F$259),AND(B14&gt;=入力シート!B$260,B14&lt;=入力シート!F$260),AND(B14&gt;=入力シート!B$261,B14&lt;=入力シート!F$261),AND(B14&gt;=入力シート!B$262,B14&lt;=入力シート!F$262)),B14,"")</f>
        <v>2035</v>
      </c>
      <c r="D14" s="109">
        <f>IF(C14="",0,IF(ISERROR(VLOOKUP(B14,入力シート!B$258:M$262,11,0)),D13,VLOOKUP(B14,入力シート!B$258:M$262,11,0)))</f>
        <v>48</v>
      </c>
      <c r="F14" s="109">
        <f t="shared" si="1"/>
        <v>2035</v>
      </c>
      <c r="G14" s="109" t="str">
        <f>IF(OR(AND(F14&gt;=入力シート!B$265,F14&lt;=入力シート!F$265),AND(F14&gt;=入力シート!B$266,F14&lt;=入力シート!F$266),AND(F14&gt;=入力シート!B$267,F14&lt;=入力シート!F$267),AND(F14&gt;=入力シート!B$268,F14&lt;=入力シート!F$268),AND(F14&gt;=入力シート!B$269,F14&lt;=入力シート!F$269)),F14,"")</f>
        <v/>
      </c>
      <c r="H14" s="109">
        <f>IF(G14="",0,IF(ISERROR(VLOOKUP(F14,入力シート!B$265:M$269,11,0)),H13,VLOOKUP(F14,入力シート!B$265:M$269,11,0)))</f>
        <v>0</v>
      </c>
      <c r="J14" s="109">
        <f t="shared" si="2"/>
        <v>2035</v>
      </c>
      <c r="K14" s="109" t="str">
        <f>IF(OR(AND(J14&gt;=入力シート!B$273,J14&lt;=入力シート!F$273),AND(J14&gt;=入力シート!B$274,J14&lt;=入力シート!F$274),AND(J14&gt;=入力シート!B$275,J14&lt;=入力シート!F$275),AND(J14&gt;=入力シート!B$276,J14&lt;=入力シート!F$276),AND(J14&gt;=入力シート!B$277,J14&lt;=入力シート!F$277)),J14,"")</f>
        <v/>
      </c>
      <c r="L14" s="109">
        <f>IF(K14="",0,IF(ISERROR(VLOOKUP(J14,入力シート!B$273:M$277,11,0)),L13,VLOOKUP(J14,入力シート!B$273:M$277,11,0)))</f>
        <v>0</v>
      </c>
      <c r="N14" s="109">
        <f t="shared" si="3"/>
        <v>2035</v>
      </c>
      <c r="O14" s="109" t="str">
        <f>IF(OR(AND(N14&gt;=入力シート!B$280,N14&lt;=入力シート!F$280),AND(N14&gt;=入力シート!B$281,N14&lt;=入力シート!F$281),AND(N14&gt;=入力シート!B$282,N14&lt;=入力シート!F$282),AND(N14&gt;=入力シート!B$283,N14&lt;=入力シート!F$283),AND(N14&gt;=入力シート!B$284,N14&lt;=入力シート!F$284)),N14,"")</f>
        <v/>
      </c>
      <c r="P14" s="109">
        <f>IF(O14="",0,IF(ISERROR(VLOOKUP(N14,入力シート!B$280:M$284,11,0)),P13,VLOOKUP(N14,入力シート!B$280:M$284,11,0)))</f>
        <v>0</v>
      </c>
    </row>
    <row r="15" spans="2:16">
      <c r="B15" s="109">
        <f t="shared" si="0"/>
        <v>2036</v>
      </c>
      <c r="C15" s="109">
        <f>IF(OR(AND(B15&gt;=入力シート!B$258,B15&lt;=入力シート!F$258),AND(B15&gt;=入力シート!B$259,B15&lt;=入力シート!F$259),AND(B15&gt;=入力シート!B$260,B15&lt;=入力シート!F$260),AND(B15&gt;=入力シート!B$261,B15&lt;=入力シート!F$261),AND(B15&gt;=入力シート!B$262,B15&lt;=入力シート!F$262)),B15,"")</f>
        <v>2036</v>
      </c>
      <c r="D15" s="109">
        <f>IF(C15="",0,IF(ISERROR(VLOOKUP(B15,入力シート!B$258:M$262,11,0)),D14,VLOOKUP(B15,入力シート!B$258:M$262,11,0)))</f>
        <v>48</v>
      </c>
      <c r="F15" s="109">
        <f t="shared" si="1"/>
        <v>2036</v>
      </c>
      <c r="G15" s="109" t="str">
        <f>IF(OR(AND(F15&gt;=入力シート!B$265,F15&lt;=入力シート!F$265),AND(F15&gt;=入力シート!B$266,F15&lt;=入力シート!F$266),AND(F15&gt;=入力シート!B$267,F15&lt;=入力シート!F$267),AND(F15&gt;=入力シート!B$268,F15&lt;=入力シート!F$268),AND(F15&gt;=入力シート!B$269,F15&lt;=入力シート!F$269)),F15,"")</f>
        <v/>
      </c>
      <c r="H15" s="109">
        <f>IF(G15="",0,IF(ISERROR(VLOOKUP(F15,入力シート!B$265:M$269,11,0)),H14,VLOOKUP(F15,入力シート!B$265:M$269,11,0)))</f>
        <v>0</v>
      </c>
      <c r="J15" s="109">
        <f t="shared" si="2"/>
        <v>2036</v>
      </c>
      <c r="K15" s="109" t="str">
        <f>IF(OR(AND(J15&gt;=入力シート!B$273,J15&lt;=入力シート!F$273),AND(J15&gt;=入力シート!B$274,J15&lt;=入力シート!F$274),AND(J15&gt;=入力シート!B$275,J15&lt;=入力シート!F$275),AND(J15&gt;=入力シート!B$276,J15&lt;=入力シート!F$276),AND(J15&gt;=入力シート!B$277,J15&lt;=入力シート!F$277)),J15,"")</f>
        <v/>
      </c>
      <c r="L15" s="109">
        <f>IF(K15="",0,IF(ISERROR(VLOOKUP(J15,入力シート!B$273:M$277,11,0)),L14,VLOOKUP(J15,入力シート!B$273:M$277,11,0)))</f>
        <v>0</v>
      </c>
      <c r="N15" s="109">
        <f t="shared" si="3"/>
        <v>2036</v>
      </c>
      <c r="O15" s="109" t="str">
        <f>IF(OR(AND(N15&gt;=入力シート!B$280,N15&lt;=入力シート!F$280),AND(N15&gt;=入力シート!B$281,N15&lt;=入力シート!F$281),AND(N15&gt;=入力シート!B$282,N15&lt;=入力シート!F$282),AND(N15&gt;=入力シート!B$283,N15&lt;=入力シート!F$283),AND(N15&gt;=入力シート!B$284,N15&lt;=入力シート!F$284)),N15,"")</f>
        <v/>
      </c>
      <c r="P15" s="109">
        <f>IF(O15="",0,IF(ISERROR(VLOOKUP(N15,入力シート!B$280:M$284,11,0)),P14,VLOOKUP(N15,入力シート!B$280:M$284,11,0)))</f>
        <v>0</v>
      </c>
    </row>
    <row r="16" spans="2:16">
      <c r="B16" s="109">
        <f t="shared" si="0"/>
        <v>2037</v>
      </c>
      <c r="C16" s="109">
        <f>IF(OR(AND(B16&gt;=入力シート!B$258,B16&lt;=入力シート!F$258),AND(B16&gt;=入力シート!B$259,B16&lt;=入力シート!F$259),AND(B16&gt;=入力シート!B$260,B16&lt;=入力シート!F$260),AND(B16&gt;=入力シート!B$261,B16&lt;=入力シート!F$261),AND(B16&gt;=入力シート!B$262,B16&lt;=入力シート!F$262)),B16,"")</f>
        <v>2037</v>
      </c>
      <c r="D16" s="109">
        <f>IF(C16="",0,IF(ISERROR(VLOOKUP(B16,入力シート!B$258:M$262,11,0)),D15,VLOOKUP(B16,入力シート!B$258:M$262,11,0)))</f>
        <v>48</v>
      </c>
      <c r="F16" s="109">
        <f t="shared" si="1"/>
        <v>2037</v>
      </c>
      <c r="G16" s="109" t="str">
        <f>IF(OR(AND(F16&gt;=入力シート!B$265,F16&lt;=入力シート!F$265),AND(F16&gt;=入力シート!B$266,F16&lt;=入力シート!F$266),AND(F16&gt;=入力シート!B$267,F16&lt;=入力シート!F$267),AND(F16&gt;=入力シート!B$268,F16&lt;=入力シート!F$268),AND(F16&gt;=入力シート!B$269,F16&lt;=入力シート!F$269)),F16,"")</f>
        <v/>
      </c>
      <c r="H16" s="109">
        <f>IF(G16="",0,IF(ISERROR(VLOOKUP(F16,入力シート!B$265:M$269,11,0)),H15,VLOOKUP(F16,入力シート!B$265:M$269,11,0)))</f>
        <v>0</v>
      </c>
      <c r="J16" s="109">
        <f t="shared" si="2"/>
        <v>2037</v>
      </c>
      <c r="K16" s="109" t="str">
        <f>IF(OR(AND(J16&gt;=入力シート!B$273,J16&lt;=入力シート!F$273),AND(J16&gt;=入力シート!B$274,J16&lt;=入力シート!F$274),AND(J16&gt;=入力シート!B$275,J16&lt;=入力シート!F$275),AND(J16&gt;=入力シート!B$276,J16&lt;=入力シート!F$276),AND(J16&gt;=入力シート!B$277,J16&lt;=入力シート!F$277)),J16,"")</f>
        <v/>
      </c>
      <c r="L16" s="109">
        <f>IF(K16="",0,IF(ISERROR(VLOOKUP(J16,入力シート!B$273:M$277,11,0)),L15,VLOOKUP(J16,入力シート!B$273:M$277,11,0)))</f>
        <v>0</v>
      </c>
      <c r="N16" s="109">
        <f t="shared" si="3"/>
        <v>2037</v>
      </c>
      <c r="O16" s="109" t="str">
        <f>IF(OR(AND(N16&gt;=入力シート!B$280,N16&lt;=入力シート!F$280),AND(N16&gt;=入力シート!B$281,N16&lt;=入力シート!F$281),AND(N16&gt;=入力シート!B$282,N16&lt;=入力シート!F$282),AND(N16&gt;=入力シート!B$283,N16&lt;=入力シート!F$283),AND(N16&gt;=入力シート!B$284,N16&lt;=入力シート!F$284)),N16,"")</f>
        <v/>
      </c>
      <c r="P16" s="109">
        <f>IF(O16="",0,IF(ISERROR(VLOOKUP(N16,入力シート!B$280:M$284,11,0)),P15,VLOOKUP(N16,入力シート!B$280:M$284,11,0)))</f>
        <v>0</v>
      </c>
    </row>
    <row r="17" spans="2:16">
      <c r="B17" s="109">
        <f t="shared" si="0"/>
        <v>2038</v>
      </c>
      <c r="C17" s="109">
        <f>IF(OR(AND(B17&gt;=入力シート!B$258,B17&lt;=入力シート!F$258),AND(B17&gt;=入力シート!B$259,B17&lt;=入力シート!F$259),AND(B17&gt;=入力シート!B$260,B17&lt;=入力シート!F$260),AND(B17&gt;=入力シート!B$261,B17&lt;=入力シート!F$261),AND(B17&gt;=入力シート!B$262,B17&lt;=入力シート!F$262)),B17,"")</f>
        <v>2038</v>
      </c>
      <c r="D17" s="109">
        <f>IF(C17="",0,IF(ISERROR(VLOOKUP(B17,入力シート!B$258:M$262,11,0)),D16,VLOOKUP(B17,入力シート!B$258:M$262,11,0)))</f>
        <v>48</v>
      </c>
      <c r="F17" s="109">
        <f t="shared" si="1"/>
        <v>2038</v>
      </c>
      <c r="G17" s="109" t="str">
        <f>IF(OR(AND(F17&gt;=入力シート!B$265,F17&lt;=入力シート!F$265),AND(F17&gt;=入力シート!B$266,F17&lt;=入力シート!F$266),AND(F17&gt;=入力シート!B$267,F17&lt;=入力シート!F$267),AND(F17&gt;=入力シート!B$268,F17&lt;=入力シート!F$268),AND(F17&gt;=入力シート!B$269,F17&lt;=入力シート!F$269)),F17,"")</f>
        <v/>
      </c>
      <c r="H17" s="109">
        <f>IF(G17="",0,IF(ISERROR(VLOOKUP(F17,入力シート!B$265:M$269,11,0)),H16,VLOOKUP(F17,入力シート!B$265:M$269,11,0)))</f>
        <v>0</v>
      </c>
      <c r="J17" s="109">
        <f t="shared" si="2"/>
        <v>2038</v>
      </c>
      <c r="K17" s="109" t="str">
        <f>IF(OR(AND(J17&gt;=入力シート!B$273,J17&lt;=入力シート!F$273),AND(J17&gt;=入力シート!B$274,J17&lt;=入力シート!F$274),AND(J17&gt;=入力シート!B$275,J17&lt;=入力シート!F$275),AND(J17&gt;=入力シート!B$276,J17&lt;=入力シート!F$276),AND(J17&gt;=入力シート!B$277,J17&lt;=入力シート!F$277)),J17,"")</f>
        <v/>
      </c>
      <c r="L17" s="109">
        <f>IF(K17="",0,IF(ISERROR(VLOOKUP(J17,入力シート!B$273:M$277,11,0)),L16,VLOOKUP(J17,入力シート!B$273:M$277,11,0)))</f>
        <v>0</v>
      </c>
      <c r="N17" s="109">
        <f t="shared" si="3"/>
        <v>2038</v>
      </c>
      <c r="O17" s="109" t="str">
        <f>IF(OR(AND(N17&gt;=入力シート!B$280,N17&lt;=入力シート!F$280),AND(N17&gt;=入力シート!B$281,N17&lt;=入力シート!F$281),AND(N17&gt;=入力シート!B$282,N17&lt;=入力シート!F$282),AND(N17&gt;=入力シート!B$283,N17&lt;=入力シート!F$283),AND(N17&gt;=入力シート!B$284,N17&lt;=入力シート!F$284)),N17,"")</f>
        <v/>
      </c>
      <c r="P17" s="109">
        <f>IF(O17="",0,IF(ISERROR(VLOOKUP(N17,入力シート!B$280:M$284,11,0)),P16,VLOOKUP(N17,入力シート!B$280:M$284,11,0)))</f>
        <v>0</v>
      </c>
    </row>
    <row r="18" spans="2:16">
      <c r="B18" s="109">
        <f t="shared" si="0"/>
        <v>2039</v>
      </c>
      <c r="C18" s="109">
        <f>IF(OR(AND(B18&gt;=入力シート!B$258,B18&lt;=入力シート!F$258),AND(B18&gt;=入力シート!B$259,B18&lt;=入力シート!F$259),AND(B18&gt;=入力シート!B$260,B18&lt;=入力シート!F$260),AND(B18&gt;=入力シート!B$261,B18&lt;=入力シート!F$261),AND(B18&gt;=入力シート!B$262,B18&lt;=入力シート!F$262)),B18,"")</f>
        <v>2039</v>
      </c>
      <c r="D18" s="109">
        <f>IF(C18="",0,IF(ISERROR(VLOOKUP(B18,入力シート!B$258:M$262,11,0)),D17,VLOOKUP(B18,入力シート!B$258:M$262,11,0)))</f>
        <v>48</v>
      </c>
      <c r="F18" s="109">
        <f t="shared" si="1"/>
        <v>2039</v>
      </c>
      <c r="G18" s="109" t="str">
        <f>IF(OR(AND(F18&gt;=入力シート!B$265,F18&lt;=入力シート!F$265),AND(F18&gt;=入力シート!B$266,F18&lt;=入力シート!F$266),AND(F18&gt;=入力シート!B$267,F18&lt;=入力シート!F$267),AND(F18&gt;=入力シート!B$268,F18&lt;=入力シート!F$268),AND(F18&gt;=入力シート!B$269,F18&lt;=入力シート!F$269)),F18,"")</f>
        <v/>
      </c>
      <c r="H18" s="109">
        <f>IF(G18="",0,IF(ISERROR(VLOOKUP(F18,入力シート!B$265:M$269,11,0)),H17,VLOOKUP(F18,入力シート!B$265:M$269,11,0)))</f>
        <v>0</v>
      </c>
      <c r="J18" s="109">
        <f t="shared" si="2"/>
        <v>2039</v>
      </c>
      <c r="K18" s="109" t="str">
        <f>IF(OR(AND(J18&gt;=入力シート!B$273,J18&lt;=入力シート!F$273),AND(J18&gt;=入力シート!B$274,J18&lt;=入力シート!F$274),AND(J18&gt;=入力シート!B$275,J18&lt;=入力シート!F$275),AND(J18&gt;=入力シート!B$276,J18&lt;=入力シート!F$276),AND(J18&gt;=入力シート!B$277,J18&lt;=入力シート!F$277)),J18,"")</f>
        <v/>
      </c>
      <c r="L18" s="109">
        <f>IF(K18="",0,IF(ISERROR(VLOOKUP(J18,入力シート!B$273:M$277,11,0)),L17,VLOOKUP(J18,入力シート!B$273:M$277,11,0)))</f>
        <v>0</v>
      </c>
      <c r="N18" s="109">
        <f t="shared" si="3"/>
        <v>2039</v>
      </c>
      <c r="O18" s="109" t="str">
        <f>IF(OR(AND(N18&gt;=入力シート!B$280,N18&lt;=入力シート!F$280),AND(N18&gt;=入力シート!B$281,N18&lt;=入力シート!F$281),AND(N18&gt;=入力シート!B$282,N18&lt;=入力シート!F$282),AND(N18&gt;=入力シート!B$283,N18&lt;=入力シート!F$283),AND(N18&gt;=入力シート!B$284,N18&lt;=入力シート!F$284)),N18,"")</f>
        <v/>
      </c>
      <c r="P18" s="109">
        <f>IF(O18="",0,IF(ISERROR(VLOOKUP(N18,入力シート!B$280:M$284,11,0)),P17,VLOOKUP(N18,入力シート!B$280:M$284,11,0)))</f>
        <v>0</v>
      </c>
    </row>
    <row r="19" spans="2:16">
      <c r="B19" s="109">
        <f t="shared" si="0"/>
        <v>2040</v>
      </c>
      <c r="C19" s="109">
        <f>IF(OR(AND(B19&gt;=入力シート!B$258,B19&lt;=入力シート!F$258),AND(B19&gt;=入力シート!B$259,B19&lt;=入力シート!F$259),AND(B19&gt;=入力シート!B$260,B19&lt;=入力シート!F$260),AND(B19&gt;=入力シート!B$261,B19&lt;=入力シート!F$261),AND(B19&gt;=入力シート!B$262,B19&lt;=入力シート!F$262)),B19,"")</f>
        <v>2040</v>
      </c>
      <c r="D19" s="109">
        <f>IF(C19="",0,IF(ISERROR(VLOOKUP(B19,入力シート!B$258:M$262,11,0)),D18,VLOOKUP(B19,入力シート!B$258:M$262,11,0)))</f>
        <v>48</v>
      </c>
      <c r="F19" s="109">
        <f t="shared" si="1"/>
        <v>2040</v>
      </c>
      <c r="G19" s="109" t="str">
        <f>IF(OR(AND(F19&gt;=入力シート!B$265,F19&lt;=入力シート!F$265),AND(F19&gt;=入力シート!B$266,F19&lt;=入力シート!F$266),AND(F19&gt;=入力シート!B$267,F19&lt;=入力シート!F$267),AND(F19&gt;=入力シート!B$268,F19&lt;=入力シート!F$268),AND(F19&gt;=入力シート!B$269,F19&lt;=入力シート!F$269)),F19,"")</f>
        <v/>
      </c>
      <c r="H19" s="109">
        <f>IF(G19="",0,IF(ISERROR(VLOOKUP(F19,入力シート!B$265:M$269,11,0)),H18,VLOOKUP(F19,入力シート!B$265:M$269,11,0)))</f>
        <v>0</v>
      </c>
      <c r="J19" s="109">
        <f t="shared" si="2"/>
        <v>2040</v>
      </c>
      <c r="K19" s="109" t="str">
        <f>IF(OR(AND(J19&gt;=入力シート!B$273,J19&lt;=入力シート!F$273),AND(J19&gt;=入力シート!B$274,J19&lt;=入力シート!F$274),AND(J19&gt;=入力シート!B$275,J19&lt;=入力シート!F$275),AND(J19&gt;=入力シート!B$276,J19&lt;=入力シート!F$276),AND(J19&gt;=入力シート!B$277,J19&lt;=入力シート!F$277)),J19,"")</f>
        <v/>
      </c>
      <c r="L19" s="109">
        <f>IF(K19="",0,IF(ISERROR(VLOOKUP(J19,入力シート!B$273:M$277,11,0)),L18,VLOOKUP(J19,入力シート!B$273:M$277,11,0)))</f>
        <v>0</v>
      </c>
      <c r="N19" s="109">
        <f t="shared" si="3"/>
        <v>2040</v>
      </c>
      <c r="O19" s="109" t="str">
        <f>IF(OR(AND(N19&gt;=入力シート!B$280,N19&lt;=入力シート!F$280),AND(N19&gt;=入力シート!B$281,N19&lt;=入力シート!F$281),AND(N19&gt;=入力シート!B$282,N19&lt;=入力シート!F$282),AND(N19&gt;=入力シート!B$283,N19&lt;=入力シート!F$283),AND(N19&gt;=入力シート!B$284,N19&lt;=入力シート!F$284)),N19,"")</f>
        <v/>
      </c>
      <c r="P19" s="109">
        <f>IF(O19="",0,IF(ISERROR(VLOOKUP(N19,入力シート!B$280:M$284,11,0)),P18,VLOOKUP(N19,入力シート!B$280:M$284,11,0)))</f>
        <v>0</v>
      </c>
    </row>
    <row r="20" spans="2:16">
      <c r="B20" s="109">
        <f t="shared" si="0"/>
        <v>2041</v>
      </c>
      <c r="C20" s="109">
        <f>IF(OR(AND(B20&gt;=入力シート!B$258,B20&lt;=入力シート!F$258),AND(B20&gt;=入力シート!B$259,B20&lt;=入力シート!F$259),AND(B20&gt;=入力シート!B$260,B20&lt;=入力シート!F$260),AND(B20&gt;=入力シート!B$261,B20&lt;=入力シート!F$261),AND(B20&gt;=入力シート!B$262,B20&lt;=入力シート!F$262)),B20,"")</f>
        <v>2041</v>
      </c>
      <c r="D20" s="109">
        <f>IF(C20="",0,IF(ISERROR(VLOOKUP(B20,入力シート!B$258:M$262,11,0)),D19,VLOOKUP(B20,入力シート!B$258:M$262,11,0)))</f>
        <v>48</v>
      </c>
      <c r="F20" s="109">
        <f t="shared" si="1"/>
        <v>2041</v>
      </c>
      <c r="G20" s="109" t="str">
        <f>IF(OR(AND(F20&gt;=入力シート!B$265,F20&lt;=入力シート!F$265),AND(F20&gt;=入力シート!B$266,F20&lt;=入力シート!F$266),AND(F20&gt;=入力シート!B$267,F20&lt;=入力シート!F$267),AND(F20&gt;=入力シート!B$268,F20&lt;=入力シート!F$268),AND(F20&gt;=入力シート!B$269,F20&lt;=入力シート!F$269)),F20,"")</f>
        <v/>
      </c>
      <c r="H20" s="109">
        <f>IF(G20="",0,IF(ISERROR(VLOOKUP(F20,入力シート!B$265:M$269,11,0)),H19,VLOOKUP(F20,入力シート!B$265:M$269,11,0)))</f>
        <v>0</v>
      </c>
      <c r="J20" s="109">
        <f t="shared" si="2"/>
        <v>2041</v>
      </c>
      <c r="K20" s="109" t="str">
        <f>IF(OR(AND(J20&gt;=入力シート!B$273,J20&lt;=入力シート!F$273),AND(J20&gt;=入力シート!B$274,J20&lt;=入力シート!F$274),AND(J20&gt;=入力シート!B$275,J20&lt;=入力シート!F$275),AND(J20&gt;=入力シート!B$276,J20&lt;=入力シート!F$276),AND(J20&gt;=入力シート!B$277,J20&lt;=入力シート!F$277)),J20,"")</f>
        <v/>
      </c>
      <c r="L20" s="109">
        <f>IF(K20="",0,IF(ISERROR(VLOOKUP(J20,入力シート!B$273:M$277,11,0)),L19,VLOOKUP(J20,入力シート!B$273:M$277,11,0)))</f>
        <v>0</v>
      </c>
      <c r="N20" s="109">
        <f t="shared" si="3"/>
        <v>2041</v>
      </c>
      <c r="O20" s="109" t="str">
        <f>IF(OR(AND(N20&gt;=入力シート!B$280,N20&lt;=入力シート!F$280),AND(N20&gt;=入力シート!B$281,N20&lt;=入力シート!F$281),AND(N20&gt;=入力シート!B$282,N20&lt;=入力シート!F$282),AND(N20&gt;=入力シート!B$283,N20&lt;=入力シート!F$283),AND(N20&gt;=入力シート!B$284,N20&lt;=入力シート!F$284)),N20,"")</f>
        <v/>
      </c>
      <c r="P20" s="109">
        <f>IF(O20="",0,IF(ISERROR(VLOOKUP(N20,入力シート!B$280:M$284,11,0)),P19,VLOOKUP(N20,入力シート!B$280:M$284,11,0)))</f>
        <v>0</v>
      </c>
    </row>
    <row r="21" spans="2:16">
      <c r="B21" s="109">
        <f t="shared" si="0"/>
        <v>2042</v>
      </c>
      <c r="C21" s="109">
        <f>IF(OR(AND(B21&gt;=入力シート!B$258,B21&lt;=入力シート!F$258),AND(B21&gt;=入力シート!B$259,B21&lt;=入力シート!F$259),AND(B21&gt;=入力シート!B$260,B21&lt;=入力シート!F$260),AND(B21&gt;=入力シート!B$261,B21&lt;=入力シート!F$261),AND(B21&gt;=入力シート!B$262,B21&lt;=入力シート!F$262)),B21,"")</f>
        <v>2042</v>
      </c>
      <c r="D21" s="109">
        <f>IF(C21="",0,IF(ISERROR(VLOOKUP(B21,入力シート!B$258:M$262,11,0)),D20,VLOOKUP(B21,入力シート!B$258:M$262,11,0)))</f>
        <v>48</v>
      </c>
      <c r="F21" s="109">
        <f t="shared" si="1"/>
        <v>2042</v>
      </c>
      <c r="G21" s="109" t="str">
        <f>IF(OR(AND(F21&gt;=入力シート!B$265,F21&lt;=入力シート!F$265),AND(F21&gt;=入力シート!B$266,F21&lt;=入力シート!F$266),AND(F21&gt;=入力シート!B$267,F21&lt;=入力シート!F$267),AND(F21&gt;=入力シート!B$268,F21&lt;=入力シート!F$268),AND(F21&gt;=入力シート!B$269,F21&lt;=入力シート!F$269)),F21,"")</f>
        <v/>
      </c>
      <c r="H21" s="109">
        <f>IF(G21="",0,IF(ISERROR(VLOOKUP(F21,入力シート!B$265:M$269,11,0)),H20,VLOOKUP(F21,入力シート!B$265:M$269,11,0)))</f>
        <v>0</v>
      </c>
      <c r="J21" s="109">
        <f t="shared" si="2"/>
        <v>2042</v>
      </c>
      <c r="K21" s="109" t="str">
        <f>IF(OR(AND(J21&gt;=入力シート!B$273,J21&lt;=入力シート!F$273),AND(J21&gt;=入力シート!B$274,J21&lt;=入力シート!F$274),AND(J21&gt;=入力シート!B$275,J21&lt;=入力シート!F$275),AND(J21&gt;=入力シート!B$276,J21&lt;=入力シート!F$276),AND(J21&gt;=入力シート!B$277,J21&lt;=入力シート!F$277)),J21,"")</f>
        <v/>
      </c>
      <c r="L21" s="109">
        <f>IF(K21="",0,IF(ISERROR(VLOOKUP(J21,入力シート!B$273:M$277,11,0)),L20,VLOOKUP(J21,入力シート!B$273:M$277,11,0)))</f>
        <v>0</v>
      </c>
      <c r="N21" s="109">
        <f t="shared" si="3"/>
        <v>2042</v>
      </c>
      <c r="O21" s="109" t="str">
        <f>IF(OR(AND(N21&gt;=入力シート!B$280,N21&lt;=入力シート!F$280),AND(N21&gt;=入力シート!B$281,N21&lt;=入力シート!F$281),AND(N21&gt;=入力シート!B$282,N21&lt;=入力シート!F$282),AND(N21&gt;=入力シート!B$283,N21&lt;=入力シート!F$283),AND(N21&gt;=入力シート!B$284,N21&lt;=入力シート!F$284)),N21,"")</f>
        <v/>
      </c>
      <c r="P21" s="109">
        <f>IF(O21="",0,IF(ISERROR(VLOOKUP(N21,入力シート!B$280:M$284,11,0)),P20,VLOOKUP(N21,入力シート!B$280:M$284,11,0)))</f>
        <v>0</v>
      </c>
    </row>
    <row r="22" spans="2:16">
      <c r="B22" s="109">
        <f t="shared" si="0"/>
        <v>2043</v>
      </c>
      <c r="C22" s="109">
        <f>IF(OR(AND(B22&gt;=入力シート!B$258,B22&lt;=入力シート!F$258),AND(B22&gt;=入力シート!B$259,B22&lt;=入力シート!F$259),AND(B22&gt;=入力シート!B$260,B22&lt;=入力シート!F$260),AND(B22&gt;=入力シート!B$261,B22&lt;=入力シート!F$261),AND(B22&gt;=入力シート!B$262,B22&lt;=入力シート!F$262)),B22,"")</f>
        <v>2043</v>
      </c>
      <c r="D22" s="109">
        <f>IF(C22="",0,IF(ISERROR(VLOOKUP(B22,入力シート!B$258:M$262,11,0)),D21,VLOOKUP(B22,入力シート!B$258:M$262,11,0)))</f>
        <v>48</v>
      </c>
      <c r="F22" s="109">
        <f t="shared" si="1"/>
        <v>2043</v>
      </c>
      <c r="G22" s="109" t="str">
        <f>IF(OR(AND(F22&gt;=入力シート!B$265,F22&lt;=入力シート!F$265),AND(F22&gt;=入力シート!B$266,F22&lt;=入力シート!F$266),AND(F22&gt;=入力シート!B$267,F22&lt;=入力シート!F$267),AND(F22&gt;=入力シート!B$268,F22&lt;=入力シート!F$268),AND(F22&gt;=入力シート!B$269,F22&lt;=入力シート!F$269)),F22,"")</f>
        <v/>
      </c>
      <c r="H22" s="109">
        <f>IF(G22="",0,IF(ISERROR(VLOOKUP(F22,入力シート!B$265:M$269,11,0)),H21,VLOOKUP(F22,入力シート!B$265:M$269,11,0)))</f>
        <v>0</v>
      </c>
      <c r="J22" s="109">
        <f t="shared" si="2"/>
        <v>2043</v>
      </c>
      <c r="K22" s="109" t="str">
        <f>IF(OR(AND(J22&gt;=入力シート!B$273,J22&lt;=入力シート!F$273),AND(J22&gt;=入力シート!B$274,J22&lt;=入力シート!F$274),AND(J22&gt;=入力シート!B$275,J22&lt;=入力シート!F$275),AND(J22&gt;=入力シート!B$276,J22&lt;=入力シート!F$276),AND(J22&gt;=入力シート!B$277,J22&lt;=入力シート!F$277)),J22,"")</f>
        <v/>
      </c>
      <c r="L22" s="109">
        <f>IF(K22="",0,IF(ISERROR(VLOOKUP(J22,入力シート!B$273:M$277,11,0)),L21,VLOOKUP(J22,入力シート!B$273:M$277,11,0)))</f>
        <v>0</v>
      </c>
      <c r="N22" s="109">
        <f t="shared" si="3"/>
        <v>2043</v>
      </c>
      <c r="O22" s="109" t="str">
        <f>IF(OR(AND(N22&gt;=入力シート!B$280,N22&lt;=入力シート!F$280),AND(N22&gt;=入力シート!B$281,N22&lt;=入力シート!F$281),AND(N22&gt;=入力シート!B$282,N22&lt;=入力シート!F$282),AND(N22&gt;=入力シート!B$283,N22&lt;=入力シート!F$283),AND(N22&gt;=入力シート!B$284,N22&lt;=入力シート!F$284)),N22,"")</f>
        <v/>
      </c>
      <c r="P22" s="109">
        <f>IF(O22="",0,IF(ISERROR(VLOOKUP(N22,入力シート!B$280:M$284,11,0)),P21,VLOOKUP(N22,入力シート!B$280:M$284,11,0)))</f>
        <v>0</v>
      </c>
    </row>
    <row r="23" spans="2:16">
      <c r="B23" s="109">
        <f t="shared" si="0"/>
        <v>2044</v>
      </c>
      <c r="C23" s="109">
        <f>IF(OR(AND(B23&gt;=入力シート!B$258,B23&lt;=入力シート!F$258),AND(B23&gt;=入力シート!B$259,B23&lt;=入力シート!F$259),AND(B23&gt;=入力シート!B$260,B23&lt;=入力シート!F$260),AND(B23&gt;=入力シート!B$261,B23&lt;=入力シート!F$261),AND(B23&gt;=入力シート!B$262,B23&lt;=入力シート!F$262)),B23,"")</f>
        <v>2044</v>
      </c>
      <c r="D23" s="109">
        <f>IF(C23="",0,IF(ISERROR(VLOOKUP(B23,入力シート!B$258:M$262,11,0)),D22,VLOOKUP(B23,入力シート!B$258:M$262,11,0)))</f>
        <v>48</v>
      </c>
      <c r="F23" s="109">
        <f t="shared" si="1"/>
        <v>2044</v>
      </c>
      <c r="G23" s="109" t="str">
        <f>IF(OR(AND(F23&gt;=入力シート!B$265,F23&lt;=入力シート!F$265),AND(F23&gt;=入力シート!B$266,F23&lt;=入力シート!F$266),AND(F23&gt;=入力シート!B$267,F23&lt;=入力シート!F$267),AND(F23&gt;=入力シート!B$268,F23&lt;=入力シート!F$268),AND(F23&gt;=入力シート!B$269,F23&lt;=入力シート!F$269)),F23,"")</f>
        <v/>
      </c>
      <c r="H23" s="109">
        <f>IF(G23="",0,IF(ISERROR(VLOOKUP(F23,入力シート!B$265:M$269,11,0)),H22,VLOOKUP(F23,入力シート!B$265:M$269,11,0)))</f>
        <v>0</v>
      </c>
      <c r="J23" s="109">
        <f t="shared" si="2"/>
        <v>2044</v>
      </c>
      <c r="K23" s="109" t="str">
        <f>IF(OR(AND(J23&gt;=入力シート!B$273,J23&lt;=入力シート!F$273),AND(J23&gt;=入力シート!B$274,J23&lt;=入力シート!F$274),AND(J23&gt;=入力シート!B$275,J23&lt;=入力シート!F$275),AND(J23&gt;=入力シート!B$276,J23&lt;=入力シート!F$276),AND(J23&gt;=入力シート!B$277,J23&lt;=入力シート!F$277)),J23,"")</f>
        <v/>
      </c>
      <c r="L23" s="109">
        <f>IF(K23="",0,IF(ISERROR(VLOOKUP(J23,入力シート!B$273:M$277,11,0)),L22,VLOOKUP(J23,入力シート!B$273:M$277,11,0)))</f>
        <v>0</v>
      </c>
      <c r="N23" s="109">
        <f t="shared" si="3"/>
        <v>2044</v>
      </c>
      <c r="O23" s="109" t="str">
        <f>IF(OR(AND(N23&gt;=入力シート!B$280,N23&lt;=入力シート!F$280),AND(N23&gt;=入力シート!B$281,N23&lt;=入力シート!F$281),AND(N23&gt;=入力シート!B$282,N23&lt;=入力シート!F$282),AND(N23&gt;=入力シート!B$283,N23&lt;=入力シート!F$283),AND(N23&gt;=入力シート!B$284,N23&lt;=入力シート!F$284)),N23,"")</f>
        <v/>
      </c>
      <c r="P23" s="109">
        <f>IF(O23="",0,IF(ISERROR(VLOOKUP(N23,入力シート!B$280:M$284,11,0)),P22,VLOOKUP(N23,入力シート!B$280:M$284,11,0)))</f>
        <v>0</v>
      </c>
    </row>
    <row r="24" spans="2:16">
      <c r="B24" s="109">
        <f t="shared" si="0"/>
        <v>2045</v>
      </c>
      <c r="C24" s="109">
        <f>IF(OR(AND(B24&gt;=入力シート!B$258,B24&lt;=入力シート!F$258),AND(B24&gt;=入力シート!B$259,B24&lt;=入力シート!F$259),AND(B24&gt;=入力シート!B$260,B24&lt;=入力シート!F$260),AND(B24&gt;=入力シート!B$261,B24&lt;=入力シート!F$261),AND(B24&gt;=入力シート!B$262,B24&lt;=入力シート!F$262)),B24,"")</f>
        <v>2045</v>
      </c>
      <c r="D24" s="109">
        <f>IF(C24="",0,IF(ISERROR(VLOOKUP(B24,入力シート!B$258:M$262,11,0)),D23,VLOOKUP(B24,入力シート!B$258:M$262,11,0)))</f>
        <v>48</v>
      </c>
      <c r="F24" s="109">
        <f t="shared" si="1"/>
        <v>2045</v>
      </c>
      <c r="G24" s="109" t="str">
        <f>IF(OR(AND(F24&gt;=入力シート!B$265,F24&lt;=入力シート!F$265),AND(F24&gt;=入力シート!B$266,F24&lt;=入力シート!F$266),AND(F24&gt;=入力シート!B$267,F24&lt;=入力シート!F$267),AND(F24&gt;=入力シート!B$268,F24&lt;=入力シート!F$268),AND(F24&gt;=入力シート!B$269,F24&lt;=入力シート!F$269)),F24,"")</f>
        <v/>
      </c>
      <c r="H24" s="109">
        <f>IF(G24="",0,IF(ISERROR(VLOOKUP(F24,入力シート!B$265:M$269,11,0)),H23,VLOOKUP(F24,入力シート!B$265:M$269,11,0)))</f>
        <v>0</v>
      </c>
      <c r="J24" s="109">
        <f t="shared" si="2"/>
        <v>2045</v>
      </c>
      <c r="K24" s="109" t="str">
        <f>IF(OR(AND(J24&gt;=入力シート!B$273,J24&lt;=入力シート!F$273),AND(J24&gt;=入力シート!B$274,J24&lt;=入力シート!F$274),AND(J24&gt;=入力シート!B$275,J24&lt;=入力シート!F$275),AND(J24&gt;=入力シート!B$276,J24&lt;=入力シート!F$276),AND(J24&gt;=入力シート!B$277,J24&lt;=入力シート!F$277)),J24,"")</f>
        <v/>
      </c>
      <c r="L24" s="109">
        <f>IF(K24="",0,IF(ISERROR(VLOOKUP(J24,入力シート!B$273:M$277,11,0)),L23,VLOOKUP(J24,入力シート!B$273:M$277,11,0)))</f>
        <v>0</v>
      </c>
      <c r="N24" s="109">
        <f t="shared" si="3"/>
        <v>2045</v>
      </c>
      <c r="O24" s="109" t="str">
        <f>IF(OR(AND(N24&gt;=入力シート!B$280,N24&lt;=入力シート!F$280),AND(N24&gt;=入力シート!B$281,N24&lt;=入力シート!F$281),AND(N24&gt;=入力シート!B$282,N24&lt;=入力シート!F$282),AND(N24&gt;=入力シート!B$283,N24&lt;=入力シート!F$283),AND(N24&gt;=入力シート!B$284,N24&lt;=入力シート!F$284)),N24,"")</f>
        <v/>
      </c>
      <c r="P24" s="109">
        <f>IF(O24="",0,IF(ISERROR(VLOOKUP(N24,入力シート!B$280:M$284,11,0)),P23,VLOOKUP(N24,入力シート!B$280:M$284,11,0)))</f>
        <v>0</v>
      </c>
    </row>
    <row r="25" spans="2:16">
      <c r="B25" s="109">
        <f t="shared" si="0"/>
        <v>2046</v>
      </c>
      <c r="C25" s="109">
        <f>IF(OR(AND(B25&gt;=入力シート!B$258,B25&lt;=入力シート!F$258),AND(B25&gt;=入力シート!B$259,B25&lt;=入力シート!F$259),AND(B25&gt;=入力シート!B$260,B25&lt;=入力シート!F$260),AND(B25&gt;=入力シート!B$261,B25&lt;=入力シート!F$261),AND(B25&gt;=入力シート!B$262,B25&lt;=入力シート!F$262)),B25,"")</f>
        <v>2046</v>
      </c>
      <c r="D25" s="109">
        <f>IF(C25="",0,IF(ISERROR(VLOOKUP(B25,入力シート!B$258:M$262,11,0)),D24,VLOOKUP(B25,入力シート!B$258:M$262,11,0)))</f>
        <v>48</v>
      </c>
      <c r="F25" s="109">
        <f t="shared" si="1"/>
        <v>2046</v>
      </c>
      <c r="G25" s="109" t="str">
        <f>IF(OR(AND(F25&gt;=入力シート!B$265,F25&lt;=入力シート!F$265),AND(F25&gt;=入力シート!B$266,F25&lt;=入力シート!F$266),AND(F25&gt;=入力シート!B$267,F25&lt;=入力シート!F$267),AND(F25&gt;=入力シート!B$268,F25&lt;=入力シート!F$268),AND(F25&gt;=入力シート!B$269,F25&lt;=入力シート!F$269)),F25,"")</f>
        <v/>
      </c>
      <c r="H25" s="109">
        <f>IF(G25="",0,IF(ISERROR(VLOOKUP(F25,入力シート!B$265:M$269,11,0)),H24,VLOOKUP(F25,入力シート!B$265:M$269,11,0)))</f>
        <v>0</v>
      </c>
      <c r="J25" s="109">
        <f t="shared" si="2"/>
        <v>2046</v>
      </c>
      <c r="K25" s="109" t="str">
        <f>IF(OR(AND(J25&gt;=入力シート!B$273,J25&lt;=入力シート!F$273),AND(J25&gt;=入力シート!B$274,J25&lt;=入力シート!F$274),AND(J25&gt;=入力シート!B$275,J25&lt;=入力シート!F$275),AND(J25&gt;=入力シート!B$276,J25&lt;=入力シート!F$276),AND(J25&gt;=入力シート!B$277,J25&lt;=入力シート!F$277)),J25,"")</f>
        <v/>
      </c>
      <c r="L25" s="109">
        <f>IF(K25="",0,IF(ISERROR(VLOOKUP(J25,入力シート!B$273:M$277,11,0)),L24,VLOOKUP(J25,入力シート!B$273:M$277,11,0)))</f>
        <v>0</v>
      </c>
      <c r="N25" s="109">
        <f t="shared" si="3"/>
        <v>2046</v>
      </c>
      <c r="O25" s="109" t="str">
        <f>IF(OR(AND(N25&gt;=入力シート!B$280,N25&lt;=入力シート!F$280),AND(N25&gt;=入力シート!B$281,N25&lt;=入力シート!F$281),AND(N25&gt;=入力シート!B$282,N25&lt;=入力シート!F$282),AND(N25&gt;=入力シート!B$283,N25&lt;=入力シート!F$283),AND(N25&gt;=入力シート!B$284,N25&lt;=入力シート!F$284)),N25,"")</f>
        <v/>
      </c>
      <c r="P25" s="109">
        <f>IF(O25="",0,IF(ISERROR(VLOOKUP(N25,入力シート!B$280:M$284,11,0)),P24,VLOOKUP(N25,入力シート!B$280:M$284,11,0)))</f>
        <v>0</v>
      </c>
    </row>
    <row r="26" spans="2:16">
      <c r="B26" s="109">
        <f t="shared" si="0"/>
        <v>2047</v>
      </c>
      <c r="C26" s="109">
        <f>IF(OR(AND(B26&gt;=入力シート!B$258,B26&lt;=入力シート!F$258),AND(B26&gt;=入力シート!B$259,B26&lt;=入力シート!F$259),AND(B26&gt;=入力シート!B$260,B26&lt;=入力シート!F$260),AND(B26&gt;=入力シート!B$261,B26&lt;=入力シート!F$261),AND(B26&gt;=入力シート!B$262,B26&lt;=入力シート!F$262)),B26,"")</f>
        <v>2047</v>
      </c>
      <c r="D26" s="109">
        <f>IF(C26="",0,IF(ISERROR(VLOOKUP(B26,入力シート!B$258:M$262,11,0)),D25,VLOOKUP(B26,入力シート!B$258:M$262,11,0)))</f>
        <v>48</v>
      </c>
      <c r="F26" s="109">
        <f t="shared" si="1"/>
        <v>2047</v>
      </c>
      <c r="G26" s="109" t="str">
        <f>IF(OR(AND(F26&gt;=入力シート!B$265,F26&lt;=入力シート!F$265),AND(F26&gt;=入力シート!B$266,F26&lt;=入力シート!F$266),AND(F26&gt;=入力シート!B$267,F26&lt;=入力シート!F$267),AND(F26&gt;=入力シート!B$268,F26&lt;=入力シート!F$268),AND(F26&gt;=入力シート!B$269,F26&lt;=入力シート!F$269)),F26,"")</f>
        <v/>
      </c>
      <c r="H26" s="109">
        <f>IF(G26="",0,IF(ISERROR(VLOOKUP(F26,入力シート!B$265:M$269,11,0)),H25,VLOOKUP(F26,入力シート!B$265:M$269,11,0)))</f>
        <v>0</v>
      </c>
      <c r="J26" s="109">
        <f t="shared" si="2"/>
        <v>2047</v>
      </c>
      <c r="K26" s="109" t="str">
        <f>IF(OR(AND(J26&gt;=入力シート!B$273,J26&lt;=入力シート!F$273),AND(J26&gt;=入力シート!B$274,J26&lt;=入力シート!F$274),AND(J26&gt;=入力シート!B$275,J26&lt;=入力シート!F$275),AND(J26&gt;=入力シート!B$276,J26&lt;=入力シート!F$276),AND(J26&gt;=入力シート!B$277,J26&lt;=入力シート!F$277)),J26,"")</f>
        <v/>
      </c>
      <c r="L26" s="109">
        <f>IF(K26="",0,IF(ISERROR(VLOOKUP(J26,入力シート!B$273:M$277,11,0)),L25,VLOOKUP(J26,入力シート!B$273:M$277,11,0)))</f>
        <v>0</v>
      </c>
      <c r="N26" s="109">
        <f t="shared" si="3"/>
        <v>2047</v>
      </c>
      <c r="O26" s="109" t="str">
        <f>IF(OR(AND(N26&gt;=入力シート!B$280,N26&lt;=入力シート!F$280),AND(N26&gt;=入力シート!B$281,N26&lt;=入力シート!F$281),AND(N26&gt;=入力シート!B$282,N26&lt;=入力シート!F$282),AND(N26&gt;=入力シート!B$283,N26&lt;=入力シート!F$283),AND(N26&gt;=入力シート!B$284,N26&lt;=入力シート!F$284)),N26,"")</f>
        <v/>
      </c>
      <c r="P26" s="109">
        <f>IF(O26="",0,IF(ISERROR(VLOOKUP(N26,入力シート!B$280:M$284,11,0)),P25,VLOOKUP(N26,入力シート!B$280:M$284,11,0)))</f>
        <v>0</v>
      </c>
    </row>
    <row r="27" spans="2:16">
      <c r="B27" s="109">
        <f t="shared" si="0"/>
        <v>2048</v>
      </c>
      <c r="C27" s="109">
        <f>IF(OR(AND(B27&gt;=入力シート!B$258,B27&lt;=入力シート!F$258),AND(B27&gt;=入力シート!B$259,B27&lt;=入力シート!F$259),AND(B27&gt;=入力シート!B$260,B27&lt;=入力シート!F$260),AND(B27&gt;=入力シート!B$261,B27&lt;=入力シート!F$261),AND(B27&gt;=入力シート!B$262,B27&lt;=入力シート!F$262)),B27,"")</f>
        <v>2048</v>
      </c>
      <c r="D27" s="109">
        <f>IF(C27="",0,IF(ISERROR(VLOOKUP(B27,入力シート!B$258:M$262,11,0)),D26,VLOOKUP(B27,入力シート!B$258:M$262,11,0)))</f>
        <v>48</v>
      </c>
      <c r="F27" s="109">
        <f t="shared" si="1"/>
        <v>2048</v>
      </c>
      <c r="G27" s="109" t="str">
        <f>IF(OR(AND(F27&gt;=入力シート!B$265,F27&lt;=入力シート!F$265),AND(F27&gt;=入力シート!B$266,F27&lt;=入力シート!F$266),AND(F27&gt;=入力シート!B$267,F27&lt;=入力シート!F$267),AND(F27&gt;=入力シート!B$268,F27&lt;=入力シート!F$268),AND(F27&gt;=入力シート!B$269,F27&lt;=入力シート!F$269)),F27,"")</f>
        <v/>
      </c>
      <c r="H27" s="109">
        <f>IF(G27="",0,IF(ISERROR(VLOOKUP(F27,入力シート!B$265:M$269,11,0)),H26,VLOOKUP(F27,入力シート!B$265:M$269,11,0)))</f>
        <v>0</v>
      </c>
      <c r="J27" s="109">
        <f t="shared" si="2"/>
        <v>2048</v>
      </c>
      <c r="K27" s="109" t="str">
        <f>IF(OR(AND(J27&gt;=入力シート!B$273,J27&lt;=入力シート!F$273),AND(J27&gt;=入力シート!B$274,J27&lt;=入力シート!F$274),AND(J27&gt;=入力シート!B$275,J27&lt;=入力シート!F$275),AND(J27&gt;=入力シート!B$276,J27&lt;=入力シート!F$276),AND(J27&gt;=入力シート!B$277,J27&lt;=入力シート!F$277)),J27,"")</f>
        <v/>
      </c>
      <c r="L27" s="109">
        <f>IF(K27="",0,IF(ISERROR(VLOOKUP(J27,入力シート!B$273:M$277,11,0)),L26,VLOOKUP(J27,入力シート!B$273:M$277,11,0)))</f>
        <v>0</v>
      </c>
      <c r="N27" s="109">
        <f t="shared" si="3"/>
        <v>2048</v>
      </c>
      <c r="O27" s="109" t="str">
        <f>IF(OR(AND(N27&gt;=入力シート!B$280,N27&lt;=入力シート!F$280),AND(N27&gt;=入力シート!B$281,N27&lt;=入力シート!F$281),AND(N27&gt;=入力シート!B$282,N27&lt;=入力シート!F$282),AND(N27&gt;=入力シート!B$283,N27&lt;=入力シート!F$283),AND(N27&gt;=入力シート!B$284,N27&lt;=入力シート!F$284)),N27,"")</f>
        <v/>
      </c>
      <c r="P27" s="109">
        <f>IF(O27="",0,IF(ISERROR(VLOOKUP(N27,入力シート!B$280:M$284,11,0)),P26,VLOOKUP(N27,入力シート!B$280:M$284,11,0)))</f>
        <v>0</v>
      </c>
    </row>
    <row r="28" spans="2:16">
      <c r="B28" s="109">
        <f t="shared" si="0"/>
        <v>2049</v>
      </c>
      <c r="C28" s="109">
        <f>IF(OR(AND(B28&gt;=入力シート!B$258,B28&lt;=入力シート!F$258),AND(B28&gt;=入力シート!B$259,B28&lt;=入力シート!F$259),AND(B28&gt;=入力シート!B$260,B28&lt;=入力シート!F$260),AND(B28&gt;=入力シート!B$261,B28&lt;=入力シート!F$261),AND(B28&gt;=入力シート!B$262,B28&lt;=入力シート!F$262)),B28,"")</f>
        <v>2049</v>
      </c>
      <c r="D28" s="109">
        <f>IF(C28="",0,IF(ISERROR(VLOOKUP(B28,入力シート!B$258:M$262,11,0)),D27,VLOOKUP(B28,入力シート!B$258:M$262,11,0)))</f>
        <v>48</v>
      </c>
      <c r="F28" s="109">
        <f t="shared" si="1"/>
        <v>2049</v>
      </c>
      <c r="G28" s="109" t="str">
        <f>IF(OR(AND(F28&gt;=入力シート!B$265,F28&lt;=入力シート!F$265),AND(F28&gt;=入力シート!B$266,F28&lt;=入力シート!F$266),AND(F28&gt;=入力シート!B$267,F28&lt;=入力シート!F$267),AND(F28&gt;=入力シート!B$268,F28&lt;=入力シート!F$268),AND(F28&gt;=入力シート!B$269,F28&lt;=入力シート!F$269)),F28,"")</f>
        <v/>
      </c>
      <c r="H28" s="109">
        <f>IF(G28="",0,IF(ISERROR(VLOOKUP(F28,入力シート!B$265:M$269,11,0)),H27,VLOOKUP(F28,入力シート!B$265:M$269,11,0)))</f>
        <v>0</v>
      </c>
      <c r="J28" s="109">
        <f t="shared" si="2"/>
        <v>2049</v>
      </c>
      <c r="K28" s="109" t="str">
        <f>IF(OR(AND(J28&gt;=入力シート!B$273,J28&lt;=入力シート!F$273),AND(J28&gt;=入力シート!B$274,J28&lt;=入力シート!F$274),AND(J28&gt;=入力シート!B$275,J28&lt;=入力シート!F$275),AND(J28&gt;=入力シート!B$276,J28&lt;=入力シート!F$276),AND(J28&gt;=入力シート!B$277,J28&lt;=入力シート!F$277)),J28,"")</f>
        <v/>
      </c>
      <c r="L28" s="109">
        <f>IF(K28="",0,IF(ISERROR(VLOOKUP(J28,入力シート!B$273:M$277,11,0)),L27,VLOOKUP(J28,入力シート!B$273:M$277,11,0)))</f>
        <v>0</v>
      </c>
      <c r="N28" s="109">
        <f t="shared" si="3"/>
        <v>2049</v>
      </c>
      <c r="O28" s="109" t="str">
        <f>IF(OR(AND(N28&gt;=入力シート!B$280,N28&lt;=入力シート!F$280),AND(N28&gt;=入力シート!B$281,N28&lt;=入力シート!F$281),AND(N28&gt;=入力シート!B$282,N28&lt;=入力シート!F$282),AND(N28&gt;=入力シート!B$283,N28&lt;=入力シート!F$283),AND(N28&gt;=入力シート!B$284,N28&lt;=入力シート!F$284)),N28,"")</f>
        <v/>
      </c>
      <c r="P28" s="109">
        <f>IF(O28="",0,IF(ISERROR(VLOOKUP(N28,入力シート!B$280:M$284,11,0)),P27,VLOOKUP(N28,入力シート!B$280:M$284,11,0)))</f>
        <v>0</v>
      </c>
    </row>
    <row r="29" spans="2:16">
      <c r="B29" s="109">
        <f t="shared" si="0"/>
        <v>2050</v>
      </c>
      <c r="C29" s="109">
        <f>IF(OR(AND(B29&gt;=入力シート!B$258,B29&lt;=入力シート!F$258),AND(B29&gt;=入力シート!B$259,B29&lt;=入力シート!F$259),AND(B29&gt;=入力シート!B$260,B29&lt;=入力シート!F$260),AND(B29&gt;=入力シート!B$261,B29&lt;=入力シート!F$261),AND(B29&gt;=入力シート!B$262,B29&lt;=入力シート!F$262)),B29,"")</f>
        <v>2050</v>
      </c>
      <c r="D29" s="109">
        <f>IF(C29="",0,IF(ISERROR(VLOOKUP(B29,入力シート!B$258:M$262,11,0)),D28,VLOOKUP(B29,入力シート!B$258:M$262,11,0)))</f>
        <v>48</v>
      </c>
      <c r="F29" s="109">
        <f t="shared" si="1"/>
        <v>2050</v>
      </c>
      <c r="G29" s="109" t="str">
        <f>IF(OR(AND(F29&gt;=入力シート!B$265,F29&lt;=入力シート!F$265),AND(F29&gt;=入力シート!B$266,F29&lt;=入力シート!F$266),AND(F29&gt;=入力シート!B$267,F29&lt;=入力シート!F$267),AND(F29&gt;=入力シート!B$268,F29&lt;=入力シート!F$268),AND(F29&gt;=入力シート!B$269,F29&lt;=入力シート!F$269)),F29,"")</f>
        <v/>
      </c>
      <c r="H29" s="109">
        <f>IF(G29="",0,IF(ISERROR(VLOOKUP(F29,入力シート!B$265:M$269,11,0)),H28,VLOOKUP(F29,入力シート!B$265:M$269,11,0)))</f>
        <v>0</v>
      </c>
      <c r="J29" s="109">
        <f t="shared" si="2"/>
        <v>2050</v>
      </c>
      <c r="K29" s="109" t="str">
        <f>IF(OR(AND(J29&gt;=入力シート!B$273,J29&lt;=入力シート!F$273),AND(J29&gt;=入力シート!B$274,J29&lt;=入力シート!F$274),AND(J29&gt;=入力シート!B$275,J29&lt;=入力シート!F$275),AND(J29&gt;=入力シート!B$276,J29&lt;=入力シート!F$276),AND(J29&gt;=入力シート!B$277,J29&lt;=入力シート!F$277)),J29,"")</f>
        <v/>
      </c>
      <c r="L29" s="109">
        <f>IF(K29="",0,IF(ISERROR(VLOOKUP(J29,入力シート!B$273:M$277,11,0)),L28,VLOOKUP(J29,入力シート!B$273:M$277,11,0)))</f>
        <v>0</v>
      </c>
      <c r="N29" s="109">
        <f t="shared" si="3"/>
        <v>2050</v>
      </c>
      <c r="O29" s="109" t="str">
        <f>IF(OR(AND(N29&gt;=入力シート!B$280,N29&lt;=入力シート!F$280),AND(N29&gt;=入力シート!B$281,N29&lt;=入力シート!F$281),AND(N29&gt;=入力シート!B$282,N29&lt;=入力シート!F$282),AND(N29&gt;=入力シート!B$283,N29&lt;=入力シート!F$283),AND(N29&gt;=入力シート!B$284,N29&lt;=入力シート!F$284)),N29,"")</f>
        <v/>
      </c>
      <c r="P29" s="109">
        <f>IF(O29="",0,IF(ISERROR(VLOOKUP(N29,入力シート!B$280:M$284,11,0)),P28,VLOOKUP(N29,入力シート!B$280:M$284,11,0)))</f>
        <v>0</v>
      </c>
    </row>
    <row r="30" spans="2:16">
      <c r="B30" s="109">
        <f t="shared" si="0"/>
        <v>2051</v>
      </c>
      <c r="C30" s="109" t="str">
        <f>IF(OR(AND(B30&gt;=入力シート!B$258,B30&lt;=入力シート!F$258),AND(B30&gt;=入力シート!B$259,B30&lt;=入力シート!F$259),AND(B30&gt;=入力シート!B$260,B30&lt;=入力シート!F$260),AND(B30&gt;=入力シート!B$261,B30&lt;=入力シート!F$261),AND(B30&gt;=入力シート!B$262,B30&lt;=入力シート!F$262)),B30,"")</f>
        <v/>
      </c>
      <c r="D30" s="109">
        <f>IF(C30="",0,IF(ISERROR(VLOOKUP(B30,入力シート!B$258:M$262,11,0)),D29,VLOOKUP(B30,入力シート!B$258:M$262,11,0)))</f>
        <v>0</v>
      </c>
      <c r="F30" s="109">
        <f t="shared" si="1"/>
        <v>2051</v>
      </c>
      <c r="G30" s="109" t="str">
        <f>IF(OR(AND(F30&gt;=入力シート!B$265,F30&lt;=入力シート!F$265),AND(F30&gt;=入力シート!B$266,F30&lt;=入力シート!F$266),AND(F30&gt;=入力シート!B$267,F30&lt;=入力シート!F$267),AND(F30&gt;=入力シート!B$268,F30&lt;=入力シート!F$268),AND(F30&gt;=入力シート!B$269,F30&lt;=入力シート!F$269)),F30,"")</f>
        <v/>
      </c>
      <c r="H30" s="109">
        <f>IF(G30="",0,IF(ISERROR(VLOOKUP(F30,入力シート!B$265:M$269,11,0)),H29,VLOOKUP(F30,入力シート!B$265:M$269,11,0)))</f>
        <v>0</v>
      </c>
      <c r="J30" s="109">
        <f t="shared" si="2"/>
        <v>2051</v>
      </c>
      <c r="K30" s="109" t="str">
        <f>IF(OR(AND(J30&gt;=入力シート!B$273,J30&lt;=入力シート!F$273),AND(J30&gt;=入力シート!B$274,J30&lt;=入力シート!F$274),AND(J30&gt;=入力シート!B$275,J30&lt;=入力シート!F$275),AND(J30&gt;=入力シート!B$276,J30&lt;=入力シート!F$276),AND(J30&gt;=入力シート!B$277,J30&lt;=入力シート!F$277)),J30,"")</f>
        <v/>
      </c>
      <c r="L30" s="109">
        <f>IF(K30="",0,IF(ISERROR(VLOOKUP(J30,入力シート!B$273:M$277,11,0)),L29,VLOOKUP(J30,入力シート!B$273:M$277,11,0)))</f>
        <v>0</v>
      </c>
      <c r="N30" s="109">
        <f t="shared" si="3"/>
        <v>2051</v>
      </c>
      <c r="O30" s="109" t="str">
        <f>IF(OR(AND(N30&gt;=入力シート!B$280,N30&lt;=入力シート!F$280),AND(N30&gt;=入力シート!B$281,N30&lt;=入力シート!F$281),AND(N30&gt;=入力シート!B$282,N30&lt;=入力シート!F$282),AND(N30&gt;=入力シート!B$283,N30&lt;=入力シート!F$283),AND(N30&gt;=入力シート!B$284,N30&lt;=入力シート!F$284)),N30,"")</f>
        <v/>
      </c>
      <c r="P30" s="109">
        <f>IF(O30="",0,IF(ISERROR(VLOOKUP(N30,入力シート!B$280:M$284,11,0)),P29,VLOOKUP(N30,入力シート!B$280:M$284,11,0)))</f>
        <v>0</v>
      </c>
    </row>
    <row r="31" spans="2:16">
      <c r="B31" s="109">
        <f t="shared" si="0"/>
        <v>2052</v>
      </c>
      <c r="C31" s="109" t="str">
        <f>IF(OR(AND(B31&gt;=入力シート!B$258,B31&lt;=入力シート!F$258),AND(B31&gt;=入力シート!B$259,B31&lt;=入力シート!F$259),AND(B31&gt;=入力シート!B$260,B31&lt;=入力シート!F$260),AND(B31&gt;=入力シート!B$261,B31&lt;=入力シート!F$261),AND(B31&gt;=入力シート!B$262,B31&lt;=入力シート!F$262)),B31,"")</f>
        <v/>
      </c>
      <c r="D31" s="109">
        <f>IF(C31="",0,IF(ISERROR(VLOOKUP(B31,入力シート!B$258:M$262,11,0)),D30,VLOOKUP(B31,入力シート!B$258:M$262,11,0)))</f>
        <v>0</v>
      </c>
      <c r="F31" s="109">
        <f t="shared" si="1"/>
        <v>2052</v>
      </c>
      <c r="G31" s="109" t="str">
        <f>IF(OR(AND(F31&gt;=入力シート!B$265,F31&lt;=入力シート!F$265),AND(F31&gt;=入力シート!B$266,F31&lt;=入力シート!F$266),AND(F31&gt;=入力シート!B$267,F31&lt;=入力シート!F$267),AND(F31&gt;=入力シート!B$268,F31&lt;=入力シート!F$268),AND(F31&gt;=入力シート!B$269,F31&lt;=入力シート!F$269)),F31,"")</f>
        <v/>
      </c>
      <c r="H31" s="109">
        <f>IF(G31="",0,IF(ISERROR(VLOOKUP(F31,入力シート!B$265:M$269,11,0)),H30,VLOOKUP(F31,入力シート!B$265:M$269,11,0)))</f>
        <v>0</v>
      </c>
      <c r="J31" s="109">
        <f t="shared" si="2"/>
        <v>2052</v>
      </c>
      <c r="K31" s="109" t="str">
        <f>IF(OR(AND(J31&gt;=入力シート!B$273,J31&lt;=入力シート!F$273),AND(J31&gt;=入力シート!B$274,J31&lt;=入力シート!F$274),AND(J31&gt;=入力シート!B$275,J31&lt;=入力シート!F$275),AND(J31&gt;=入力シート!B$276,J31&lt;=入力シート!F$276),AND(J31&gt;=入力シート!B$277,J31&lt;=入力シート!F$277)),J31,"")</f>
        <v/>
      </c>
      <c r="L31" s="109">
        <f>IF(K31="",0,IF(ISERROR(VLOOKUP(J31,入力シート!B$273:M$277,11,0)),L30,VLOOKUP(J31,入力シート!B$273:M$277,11,0)))</f>
        <v>0</v>
      </c>
      <c r="N31" s="109">
        <f t="shared" si="3"/>
        <v>2052</v>
      </c>
      <c r="O31" s="109" t="str">
        <f>IF(OR(AND(N31&gt;=入力シート!B$280,N31&lt;=入力シート!F$280),AND(N31&gt;=入力シート!B$281,N31&lt;=入力シート!F$281),AND(N31&gt;=入力シート!B$282,N31&lt;=入力シート!F$282),AND(N31&gt;=入力シート!B$283,N31&lt;=入力シート!F$283),AND(N31&gt;=入力シート!B$284,N31&lt;=入力シート!F$284)),N31,"")</f>
        <v/>
      </c>
      <c r="P31" s="109">
        <f>IF(O31="",0,IF(ISERROR(VLOOKUP(N31,入力シート!B$280:M$284,11,0)),P30,VLOOKUP(N31,入力シート!B$280:M$284,11,0)))</f>
        <v>0</v>
      </c>
    </row>
    <row r="32" spans="2:16">
      <c r="B32" s="109">
        <f t="shared" si="0"/>
        <v>2053</v>
      </c>
      <c r="C32" s="109" t="str">
        <f>IF(OR(AND(B32&gt;=入力シート!B$258,B32&lt;=入力シート!F$258),AND(B32&gt;=入力シート!B$259,B32&lt;=入力シート!F$259),AND(B32&gt;=入力シート!B$260,B32&lt;=入力シート!F$260),AND(B32&gt;=入力シート!B$261,B32&lt;=入力シート!F$261),AND(B32&gt;=入力シート!B$262,B32&lt;=入力シート!F$262)),B32,"")</f>
        <v/>
      </c>
      <c r="D32" s="109">
        <f>IF(C32="",0,IF(ISERROR(VLOOKUP(B32,入力シート!B$258:M$262,11,0)),D31,VLOOKUP(B32,入力シート!B$258:M$262,11,0)))</f>
        <v>0</v>
      </c>
      <c r="F32" s="109">
        <f t="shared" si="1"/>
        <v>2053</v>
      </c>
      <c r="G32" s="109" t="str">
        <f>IF(OR(AND(F32&gt;=入力シート!B$265,F32&lt;=入力シート!F$265),AND(F32&gt;=入力シート!B$266,F32&lt;=入力シート!F$266),AND(F32&gt;=入力シート!B$267,F32&lt;=入力シート!F$267),AND(F32&gt;=入力シート!B$268,F32&lt;=入力シート!F$268),AND(F32&gt;=入力シート!B$269,F32&lt;=入力シート!F$269)),F32,"")</f>
        <v/>
      </c>
      <c r="H32" s="109">
        <f>IF(G32="",0,IF(ISERROR(VLOOKUP(F32,入力シート!B$265:M$269,11,0)),H31,VLOOKUP(F32,入力シート!B$265:M$269,11,0)))</f>
        <v>0</v>
      </c>
      <c r="J32" s="109">
        <f t="shared" si="2"/>
        <v>2053</v>
      </c>
      <c r="K32" s="109" t="str">
        <f>IF(OR(AND(J32&gt;=入力シート!B$273,J32&lt;=入力シート!F$273),AND(J32&gt;=入力シート!B$274,J32&lt;=入力シート!F$274),AND(J32&gt;=入力シート!B$275,J32&lt;=入力シート!F$275),AND(J32&gt;=入力シート!B$276,J32&lt;=入力シート!F$276),AND(J32&gt;=入力シート!B$277,J32&lt;=入力シート!F$277)),J32,"")</f>
        <v/>
      </c>
      <c r="L32" s="109">
        <f>IF(K32="",0,IF(ISERROR(VLOOKUP(J32,入力シート!B$273:M$277,11,0)),L31,VLOOKUP(J32,入力シート!B$273:M$277,11,0)))</f>
        <v>0</v>
      </c>
      <c r="N32" s="109">
        <f t="shared" si="3"/>
        <v>2053</v>
      </c>
      <c r="O32" s="109" t="str">
        <f>IF(OR(AND(N32&gt;=入力シート!B$280,N32&lt;=入力シート!F$280),AND(N32&gt;=入力シート!B$281,N32&lt;=入力シート!F$281),AND(N32&gt;=入力シート!B$282,N32&lt;=入力シート!F$282),AND(N32&gt;=入力シート!B$283,N32&lt;=入力シート!F$283),AND(N32&gt;=入力シート!B$284,N32&lt;=入力シート!F$284)),N32,"")</f>
        <v/>
      </c>
      <c r="P32" s="109">
        <f>IF(O32="",0,IF(ISERROR(VLOOKUP(N32,入力シート!B$280:M$284,11,0)),P31,VLOOKUP(N32,入力シート!B$280:M$284,11,0)))</f>
        <v>0</v>
      </c>
    </row>
    <row r="33" spans="2:16">
      <c r="B33" s="109">
        <f t="shared" si="0"/>
        <v>2054</v>
      </c>
      <c r="C33" s="109" t="str">
        <f>IF(OR(AND(B33&gt;=入力シート!B$258,B33&lt;=入力シート!F$258),AND(B33&gt;=入力シート!B$259,B33&lt;=入力シート!F$259),AND(B33&gt;=入力シート!B$260,B33&lt;=入力シート!F$260),AND(B33&gt;=入力シート!B$261,B33&lt;=入力シート!F$261),AND(B33&gt;=入力シート!B$262,B33&lt;=入力シート!F$262)),B33,"")</f>
        <v/>
      </c>
      <c r="D33" s="109">
        <f>IF(C33="",0,IF(ISERROR(VLOOKUP(B33,入力シート!B$258:M$262,11,0)),D32,VLOOKUP(B33,入力シート!B$258:M$262,11,0)))</f>
        <v>0</v>
      </c>
      <c r="F33" s="109">
        <f t="shared" si="1"/>
        <v>2054</v>
      </c>
      <c r="G33" s="109" t="str">
        <f>IF(OR(AND(F33&gt;=入力シート!B$265,F33&lt;=入力シート!F$265),AND(F33&gt;=入力シート!B$266,F33&lt;=入力シート!F$266),AND(F33&gt;=入力シート!B$267,F33&lt;=入力シート!F$267),AND(F33&gt;=入力シート!B$268,F33&lt;=入力シート!F$268),AND(F33&gt;=入力シート!B$269,F33&lt;=入力シート!F$269)),F33,"")</f>
        <v/>
      </c>
      <c r="H33" s="109">
        <f>IF(G33="",0,IF(ISERROR(VLOOKUP(F33,入力シート!B$265:M$269,11,0)),H32,VLOOKUP(F33,入力シート!B$265:M$269,11,0)))</f>
        <v>0</v>
      </c>
      <c r="J33" s="109">
        <f t="shared" si="2"/>
        <v>2054</v>
      </c>
      <c r="K33" s="109" t="str">
        <f>IF(OR(AND(J33&gt;=入力シート!B$273,J33&lt;=入力シート!F$273),AND(J33&gt;=入力シート!B$274,J33&lt;=入力シート!F$274),AND(J33&gt;=入力シート!B$275,J33&lt;=入力シート!F$275),AND(J33&gt;=入力シート!B$276,J33&lt;=入力シート!F$276),AND(J33&gt;=入力シート!B$277,J33&lt;=入力シート!F$277)),J33,"")</f>
        <v/>
      </c>
      <c r="L33" s="109">
        <f>IF(K33="",0,IF(ISERROR(VLOOKUP(J33,入力シート!B$273:M$277,11,0)),L32,VLOOKUP(J33,入力シート!B$273:M$277,11,0)))</f>
        <v>0</v>
      </c>
      <c r="N33" s="109">
        <f t="shared" si="3"/>
        <v>2054</v>
      </c>
      <c r="O33" s="109" t="str">
        <f>IF(OR(AND(N33&gt;=入力シート!B$280,N33&lt;=入力シート!F$280),AND(N33&gt;=入力シート!B$281,N33&lt;=入力シート!F$281),AND(N33&gt;=入力シート!B$282,N33&lt;=入力シート!F$282),AND(N33&gt;=入力シート!B$283,N33&lt;=入力シート!F$283),AND(N33&gt;=入力シート!B$284,N33&lt;=入力シート!F$284)),N33,"")</f>
        <v/>
      </c>
      <c r="P33" s="109">
        <f>IF(O33="",0,IF(ISERROR(VLOOKUP(N33,入力シート!B$280:M$284,11,0)),P32,VLOOKUP(N33,入力シート!B$280:M$284,11,0)))</f>
        <v>0</v>
      </c>
    </row>
    <row r="34" spans="2:16">
      <c r="B34" s="109">
        <f t="shared" si="0"/>
        <v>2055</v>
      </c>
      <c r="C34" s="109" t="str">
        <f>IF(OR(AND(B34&gt;=入力シート!B$258,B34&lt;=入力シート!F$258),AND(B34&gt;=入力シート!B$259,B34&lt;=入力シート!F$259),AND(B34&gt;=入力シート!B$260,B34&lt;=入力シート!F$260),AND(B34&gt;=入力シート!B$261,B34&lt;=入力シート!F$261),AND(B34&gt;=入力シート!B$262,B34&lt;=入力シート!F$262)),B34,"")</f>
        <v/>
      </c>
      <c r="D34" s="109">
        <f>IF(C34="",0,IF(ISERROR(VLOOKUP(B34,入力シート!B$258:M$262,11,0)),D33,VLOOKUP(B34,入力シート!B$258:M$262,11,0)))</f>
        <v>0</v>
      </c>
      <c r="F34" s="109">
        <f t="shared" si="1"/>
        <v>2055</v>
      </c>
      <c r="G34" s="109" t="str">
        <f>IF(OR(AND(F34&gt;=入力シート!B$265,F34&lt;=入力シート!F$265),AND(F34&gt;=入力シート!B$266,F34&lt;=入力シート!F$266),AND(F34&gt;=入力シート!B$267,F34&lt;=入力シート!F$267),AND(F34&gt;=入力シート!B$268,F34&lt;=入力シート!F$268),AND(F34&gt;=入力シート!B$269,F34&lt;=入力シート!F$269)),F34,"")</f>
        <v/>
      </c>
      <c r="H34" s="109">
        <f>IF(G34="",0,IF(ISERROR(VLOOKUP(F34,入力シート!B$265:M$269,11,0)),H33,VLOOKUP(F34,入力シート!B$265:M$269,11,0)))</f>
        <v>0</v>
      </c>
      <c r="J34" s="109">
        <f t="shared" si="2"/>
        <v>2055</v>
      </c>
      <c r="K34" s="109" t="str">
        <f>IF(OR(AND(J34&gt;=入力シート!B$273,J34&lt;=入力シート!F$273),AND(J34&gt;=入力シート!B$274,J34&lt;=入力シート!F$274),AND(J34&gt;=入力シート!B$275,J34&lt;=入力シート!F$275),AND(J34&gt;=入力シート!B$276,J34&lt;=入力シート!F$276),AND(J34&gt;=入力シート!B$277,J34&lt;=入力シート!F$277)),J34,"")</f>
        <v/>
      </c>
      <c r="L34" s="109">
        <f>IF(K34="",0,IF(ISERROR(VLOOKUP(J34,入力シート!B$273:M$277,11,0)),L33,VLOOKUP(J34,入力シート!B$273:M$277,11,0)))</f>
        <v>0</v>
      </c>
      <c r="N34" s="109">
        <f t="shared" si="3"/>
        <v>2055</v>
      </c>
      <c r="O34" s="109" t="str">
        <f>IF(OR(AND(N34&gt;=入力シート!B$280,N34&lt;=入力シート!F$280),AND(N34&gt;=入力シート!B$281,N34&lt;=入力シート!F$281),AND(N34&gt;=入力シート!B$282,N34&lt;=入力シート!F$282),AND(N34&gt;=入力シート!B$283,N34&lt;=入力シート!F$283),AND(N34&gt;=入力シート!B$284,N34&lt;=入力シート!F$284)),N34,"")</f>
        <v/>
      </c>
      <c r="P34" s="109">
        <f>IF(O34="",0,IF(ISERROR(VLOOKUP(N34,入力シート!B$280:M$284,11,0)),P33,VLOOKUP(N34,入力シート!B$280:M$284,11,0)))</f>
        <v>0</v>
      </c>
    </row>
    <row r="35" spans="2:16">
      <c r="B35" s="109">
        <f t="shared" si="0"/>
        <v>2056</v>
      </c>
      <c r="C35" s="109" t="str">
        <f>IF(OR(AND(B35&gt;=入力シート!B$258,B35&lt;=入力シート!F$258),AND(B35&gt;=入力シート!B$259,B35&lt;=入力シート!F$259),AND(B35&gt;=入力シート!B$260,B35&lt;=入力シート!F$260),AND(B35&gt;=入力シート!B$261,B35&lt;=入力シート!F$261),AND(B35&gt;=入力シート!B$262,B35&lt;=入力シート!F$262)),B35,"")</f>
        <v/>
      </c>
      <c r="D35" s="109">
        <f>IF(C35="",0,IF(ISERROR(VLOOKUP(B35,入力シート!B$258:M$262,11,0)),D34,VLOOKUP(B35,入力シート!B$258:M$262,11,0)))</f>
        <v>0</v>
      </c>
      <c r="F35" s="109">
        <f t="shared" si="1"/>
        <v>2056</v>
      </c>
      <c r="G35" s="109" t="str">
        <f>IF(OR(AND(F35&gt;=入力シート!B$265,F35&lt;=入力シート!F$265),AND(F35&gt;=入力シート!B$266,F35&lt;=入力シート!F$266),AND(F35&gt;=入力シート!B$267,F35&lt;=入力シート!F$267),AND(F35&gt;=入力シート!B$268,F35&lt;=入力シート!F$268),AND(F35&gt;=入力シート!B$269,F35&lt;=入力シート!F$269)),F35,"")</f>
        <v/>
      </c>
      <c r="H35" s="109">
        <f>IF(G35="",0,IF(ISERROR(VLOOKUP(F35,入力シート!B$265:M$269,11,0)),H34,VLOOKUP(F35,入力シート!B$265:M$269,11,0)))</f>
        <v>0</v>
      </c>
      <c r="J35" s="109">
        <f t="shared" si="2"/>
        <v>2056</v>
      </c>
      <c r="K35" s="109" t="str">
        <f>IF(OR(AND(J35&gt;=入力シート!B$273,J35&lt;=入力シート!F$273),AND(J35&gt;=入力シート!B$274,J35&lt;=入力シート!F$274),AND(J35&gt;=入力シート!B$275,J35&lt;=入力シート!F$275),AND(J35&gt;=入力シート!B$276,J35&lt;=入力シート!F$276),AND(J35&gt;=入力シート!B$277,J35&lt;=入力シート!F$277)),J35,"")</f>
        <v/>
      </c>
      <c r="L35" s="109">
        <f>IF(K35="",0,IF(ISERROR(VLOOKUP(J35,入力シート!B$273:M$277,11,0)),L34,VLOOKUP(J35,入力シート!B$273:M$277,11,0)))</f>
        <v>0</v>
      </c>
      <c r="N35" s="109">
        <f t="shared" si="3"/>
        <v>2056</v>
      </c>
      <c r="O35" s="109" t="str">
        <f>IF(OR(AND(N35&gt;=入力シート!B$280,N35&lt;=入力シート!F$280),AND(N35&gt;=入力シート!B$281,N35&lt;=入力シート!F$281),AND(N35&gt;=入力シート!B$282,N35&lt;=入力シート!F$282),AND(N35&gt;=入力シート!B$283,N35&lt;=入力シート!F$283),AND(N35&gt;=入力シート!B$284,N35&lt;=入力シート!F$284)),N35,"")</f>
        <v/>
      </c>
      <c r="P35" s="109">
        <f>IF(O35="",0,IF(ISERROR(VLOOKUP(N35,入力シート!B$280:M$284,11,0)),P34,VLOOKUP(N35,入力シート!B$280:M$284,11,0)))</f>
        <v>0</v>
      </c>
    </row>
    <row r="36" spans="2:16">
      <c r="B36" s="109">
        <f t="shared" si="0"/>
        <v>2057</v>
      </c>
      <c r="C36" s="109" t="str">
        <f>IF(OR(AND(B36&gt;=入力シート!B$258,B36&lt;=入力シート!F$258),AND(B36&gt;=入力シート!B$259,B36&lt;=入力シート!F$259),AND(B36&gt;=入力シート!B$260,B36&lt;=入力シート!F$260),AND(B36&gt;=入力シート!B$261,B36&lt;=入力シート!F$261),AND(B36&gt;=入力シート!B$262,B36&lt;=入力シート!F$262)),B36,"")</f>
        <v/>
      </c>
      <c r="D36" s="109">
        <f>IF(C36="",0,IF(ISERROR(VLOOKUP(B36,入力シート!B$258:M$262,11,0)),D35,VLOOKUP(B36,入力シート!B$258:M$262,11,0)))</f>
        <v>0</v>
      </c>
      <c r="F36" s="109">
        <f t="shared" si="1"/>
        <v>2057</v>
      </c>
      <c r="G36" s="109" t="str">
        <f>IF(OR(AND(F36&gt;=入力シート!B$265,F36&lt;=入力シート!F$265),AND(F36&gt;=入力シート!B$266,F36&lt;=入力シート!F$266),AND(F36&gt;=入力シート!B$267,F36&lt;=入力シート!F$267),AND(F36&gt;=入力シート!B$268,F36&lt;=入力シート!F$268),AND(F36&gt;=入力シート!B$269,F36&lt;=入力シート!F$269)),F36,"")</f>
        <v/>
      </c>
      <c r="H36" s="109">
        <f>IF(G36="",0,IF(ISERROR(VLOOKUP(F36,入力シート!B$265:M$269,11,0)),H35,VLOOKUP(F36,入力シート!B$265:M$269,11,0)))</f>
        <v>0</v>
      </c>
      <c r="J36" s="109">
        <f t="shared" si="2"/>
        <v>2057</v>
      </c>
      <c r="K36" s="109" t="str">
        <f>IF(OR(AND(J36&gt;=入力シート!B$273,J36&lt;=入力シート!F$273),AND(J36&gt;=入力シート!B$274,J36&lt;=入力シート!F$274),AND(J36&gt;=入力シート!B$275,J36&lt;=入力シート!F$275),AND(J36&gt;=入力シート!B$276,J36&lt;=入力シート!F$276),AND(J36&gt;=入力シート!B$277,J36&lt;=入力シート!F$277)),J36,"")</f>
        <v/>
      </c>
      <c r="L36" s="109">
        <f>IF(K36="",0,IF(ISERROR(VLOOKUP(J36,入力シート!B$273:M$277,11,0)),L35,VLOOKUP(J36,入力シート!B$273:M$277,11,0)))</f>
        <v>0</v>
      </c>
      <c r="N36" s="109">
        <f t="shared" si="3"/>
        <v>2057</v>
      </c>
      <c r="O36" s="109" t="str">
        <f>IF(OR(AND(N36&gt;=入力シート!B$280,N36&lt;=入力シート!F$280),AND(N36&gt;=入力シート!B$281,N36&lt;=入力シート!F$281),AND(N36&gt;=入力シート!B$282,N36&lt;=入力シート!F$282),AND(N36&gt;=入力シート!B$283,N36&lt;=入力シート!F$283),AND(N36&gt;=入力シート!B$284,N36&lt;=入力シート!F$284)),N36,"")</f>
        <v/>
      </c>
      <c r="P36" s="109">
        <f>IF(O36="",0,IF(ISERROR(VLOOKUP(N36,入力シート!B$280:M$284,11,0)),P35,VLOOKUP(N36,入力シート!B$280:M$284,11,0)))</f>
        <v>0</v>
      </c>
    </row>
    <row r="37" spans="2:16">
      <c r="B37" s="109">
        <f t="shared" si="0"/>
        <v>2058</v>
      </c>
      <c r="C37" s="109" t="str">
        <f>IF(OR(AND(B37&gt;=入力シート!B$258,B37&lt;=入力シート!F$258),AND(B37&gt;=入力シート!B$259,B37&lt;=入力シート!F$259),AND(B37&gt;=入力シート!B$260,B37&lt;=入力シート!F$260),AND(B37&gt;=入力シート!B$261,B37&lt;=入力シート!F$261),AND(B37&gt;=入力シート!B$262,B37&lt;=入力シート!F$262)),B37,"")</f>
        <v/>
      </c>
      <c r="D37" s="109">
        <f>IF(C37="",0,IF(ISERROR(VLOOKUP(B37,入力シート!B$258:M$262,11,0)),D36,VLOOKUP(B37,入力シート!B$258:M$262,11,0)))</f>
        <v>0</v>
      </c>
      <c r="F37" s="109">
        <f t="shared" si="1"/>
        <v>2058</v>
      </c>
      <c r="G37" s="109" t="str">
        <f>IF(OR(AND(F37&gt;=入力シート!B$265,F37&lt;=入力シート!F$265),AND(F37&gt;=入力シート!B$266,F37&lt;=入力シート!F$266),AND(F37&gt;=入力シート!B$267,F37&lt;=入力シート!F$267),AND(F37&gt;=入力シート!B$268,F37&lt;=入力シート!F$268),AND(F37&gt;=入力シート!B$269,F37&lt;=入力シート!F$269)),F37,"")</f>
        <v/>
      </c>
      <c r="H37" s="109">
        <f>IF(G37="",0,IF(ISERROR(VLOOKUP(F37,入力シート!B$265:M$269,11,0)),H36,VLOOKUP(F37,入力シート!B$265:M$269,11,0)))</f>
        <v>0</v>
      </c>
      <c r="J37" s="109">
        <f t="shared" si="2"/>
        <v>2058</v>
      </c>
      <c r="K37" s="109" t="str">
        <f>IF(OR(AND(J37&gt;=入力シート!B$273,J37&lt;=入力シート!F$273),AND(J37&gt;=入力シート!B$274,J37&lt;=入力シート!F$274),AND(J37&gt;=入力シート!B$275,J37&lt;=入力シート!F$275),AND(J37&gt;=入力シート!B$276,J37&lt;=入力シート!F$276),AND(J37&gt;=入力シート!B$277,J37&lt;=入力シート!F$277)),J37,"")</f>
        <v/>
      </c>
      <c r="L37" s="109">
        <f>IF(K37="",0,IF(ISERROR(VLOOKUP(J37,入力シート!B$273:M$277,11,0)),L36,VLOOKUP(J37,入力シート!B$273:M$277,11,0)))</f>
        <v>0</v>
      </c>
      <c r="N37" s="109">
        <f t="shared" si="3"/>
        <v>2058</v>
      </c>
      <c r="O37" s="109" t="str">
        <f>IF(OR(AND(N37&gt;=入力シート!B$280,N37&lt;=入力シート!F$280),AND(N37&gt;=入力シート!B$281,N37&lt;=入力シート!F$281),AND(N37&gt;=入力シート!B$282,N37&lt;=入力シート!F$282),AND(N37&gt;=入力シート!B$283,N37&lt;=入力シート!F$283),AND(N37&gt;=入力シート!B$284,N37&lt;=入力シート!F$284)),N37,"")</f>
        <v/>
      </c>
      <c r="P37" s="109">
        <f>IF(O37="",0,IF(ISERROR(VLOOKUP(N37,入力シート!B$280:M$284,11,0)),P36,VLOOKUP(N37,入力シート!B$280:M$284,11,0)))</f>
        <v>0</v>
      </c>
    </row>
    <row r="38" spans="2:16">
      <c r="B38" s="109">
        <f t="shared" si="0"/>
        <v>2059</v>
      </c>
      <c r="C38" s="109" t="str">
        <f>IF(OR(AND(B38&gt;=入力シート!B$258,B38&lt;=入力シート!F$258),AND(B38&gt;=入力シート!B$259,B38&lt;=入力シート!F$259),AND(B38&gt;=入力シート!B$260,B38&lt;=入力シート!F$260),AND(B38&gt;=入力シート!B$261,B38&lt;=入力シート!F$261),AND(B38&gt;=入力シート!B$262,B38&lt;=入力シート!F$262)),B38,"")</f>
        <v/>
      </c>
      <c r="D38" s="109">
        <f>IF(C38="",0,IF(ISERROR(VLOOKUP(B38,入力シート!B$258:M$262,11,0)),D37,VLOOKUP(B38,入力シート!B$258:M$262,11,0)))</f>
        <v>0</v>
      </c>
      <c r="F38" s="109">
        <f t="shared" si="1"/>
        <v>2059</v>
      </c>
      <c r="G38" s="109" t="str">
        <f>IF(OR(AND(F38&gt;=入力シート!B$265,F38&lt;=入力シート!F$265),AND(F38&gt;=入力シート!B$266,F38&lt;=入力シート!F$266),AND(F38&gt;=入力シート!B$267,F38&lt;=入力シート!F$267),AND(F38&gt;=入力シート!B$268,F38&lt;=入力シート!F$268),AND(F38&gt;=入力シート!B$269,F38&lt;=入力シート!F$269)),F38,"")</f>
        <v/>
      </c>
      <c r="H38" s="109">
        <f>IF(G38="",0,IF(ISERROR(VLOOKUP(F38,入力シート!B$265:M$269,11,0)),H37,VLOOKUP(F38,入力シート!B$265:M$269,11,0)))</f>
        <v>0</v>
      </c>
      <c r="J38" s="109">
        <f t="shared" si="2"/>
        <v>2059</v>
      </c>
      <c r="K38" s="109" t="str">
        <f>IF(OR(AND(J38&gt;=入力シート!B$273,J38&lt;=入力シート!F$273),AND(J38&gt;=入力シート!B$274,J38&lt;=入力シート!F$274),AND(J38&gt;=入力シート!B$275,J38&lt;=入力シート!F$275),AND(J38&gt;=入力シート!B$276,J38&lt;=入力シート!F$276),AND(J38&gt;=入力シート!B$277,J38&lt;=入力シート!F$277)),J38,"")</f>
        <v/>
      </c>
      <c r="L38" s="109">
        <f>IF(K38="",0,IF(ISERROR(VLOOKUP(J38,入力シート!B$273:M$277,11,0)),L37,VLOOKUP(J38,入力シート!B$273:M$277,11,0)))</f>
        <v>0</v>
      </c>
      <c r="N38" s="109">
        <f t="shared" si="3"/>
        <v>2059</v>
      </c>
      <c r="O38" s="109" t="str">
        <f>IF(OR(AND(N38&gt;=入力シート!B$280,N38&lt;=入力シート!F$280),AND(N38&gt;=入力シート!B$281,N38&lt;=入力シート!F$281),AND(N38&gt;=入力シート!B$282,N38&lt;=入力シート!F$282),AND(N38&gt;=入力シート!B$283,N38&lt;=入力シート!F$283),AND(N38&gt;=入力シート!B$284,N38&lt;=入力シート!F$284)),N38,"")</f>
        <v/>
      </c>
      <c r="P38" s="109">
        <f>IF(O38="",0,IF(ISERROR(VLOOKUP(N38,入力シート!B$280:M$284,11,0)),P37,VLOOKUP(N38,入力シート!B$280:M$284,11,0)))</f>
        <v>0</v>
      </c>
    </row>
    <row r="39" spans="2:16">
      <c r="B39" s="109">
        <f t="shared" si="0"/>
        <v>2060</v>
      </c>
      <c r="C39" s="109" t="str">
        <f>IF(OR(AND(B39&gt;=入力シート!B$258,B39&lt;=入力シート!F$258),AND(B39&gt;=入力シート!B$259,B39&lt;=入力シート!F$259),AND(B39&gt;=入力シート!B$260,B39&lt;=入力シート!F$260),AND(B39&gt;=入力シート!B$261,B39&lt;=入力シート!F$261),AND(B39&gt;=入力シート!B$262,B39&lt;=入力シート!F$262)),B39,"")</f>
        <v/>
      </c>
      <c r="D39" s="109">
        <f>IF(C39="",0,IF(ISERROR(VLOOKUP(B39,入力シート!B$258:M$262,11,0)),D38,VLOOKUP(B39,入力シート!B$258:M$262,11,0)))</f>
        <v>0</v>
      </c>
      <c r="F39" s="109">
        <f t="shared" si="1"/>
        <v>2060</v>
      </c>
      <c r="G39" s="109">
        <f>IF(OR(AND(F39&gt;=入力シート!B$265,F39&lt;=入力シート!F$265),AND(F39&gt;=入力シート!B$266,F39&lt;=入力シート!F$266),AND(F39&gt;=入力シート!B$267,F39&lt;=入力シート!F$267),AND(F39&gt;=入力シート!B$268,F39&lt;=入力シート!F$268),AND(F39&gt;=入力シート!B$269,F39&lt;=入力シート!F$269)),F39,"")</f>
        <v>2060</v>
      </c>
      <c r="H39" s="109">
        <f>IF(G39="",0,IF(ISERROR(VLOOKUP(F39,入力シート!B$265:M$269,11,0)),H38,VLOOKUP(F39,入力シート!B$265:M$269,11,0)))</f>
        <v>120</v>
      </c>
      <c r="J39" s="109">
        <f t="shared" si="2"/>
        <v>2060</v>
      </c>
      <c r="K39" s="109" t="str">
        <f>IF(OR(AND(J39&gt;=入力シート!B$273,J39&lt;=入力シート!F$273),AND(J39&gt;=入力シート!B$274,J39&lt;=入力シート!F$274),AND(J39&gt;=入力シート!B$275,J39&lt;=入力シート!F$275),AND(J39&gt;=入力シート!B$276,J39&lt;=入力シート!F$276),AND(J39&gt;=入力シート!B$277,J39&lt;=入力シート!F$277)),J39,"")</f>
        <v/>
      </c>
      <c r="L39" s="109">
        <f>IF(K39="",0,IF(ISERROR(VLOOKUP(J39,入力シート!B$273:M$277,11,0)),L38,VLOOKUP(J39,入力シート!B$273:M$277,11,0)))</f>
        <v>0</v>
      </c>
      <c r="N39" s="109">
        <f t="shared" si="3"/>
        <v>2060</v>
      </c>
      <c r="O39" s="109" t="str">
        <f>IF(OR(AND(N39&gt;=入力シート!B$280,N39&lt;=入力シート!F$280),AND(N39&gt;=入力シート!B$281,N39&lt;=入力シート!F$281),AND(N39&gt;=入力シート!B$282,N39&lt;=入力シート!F$282),AND(N39&gt;=入力シート!B$283,N39&lt;=入力シート!F$283),AND(N39&gt;=入力シート!B$284,N39&lt;=入力シート!F$284)),N39,"")</f>
        <v/>
      </c>
      <c r="P39" s="109">
        <f>IF(O39="",0,IF(ISERROR(VLOOKUP(N39,入力シート!B$280:M$284,11,0)),P38,VLOOKUP(N39,入力シート!B$280:M$284,11,0)))</f>
        <v>0</v>
      </c>
    </row>
    <row r="40" spans="2:16">
      <c r="B40" s="109">
        <f t="shared" si="0"/>
        <v>2061</v>
      </c>
      <c r="C40" s="109" t="str">
        <f>IF(OR(AND(B40&gt;=入力シート!B$258,B40&lt;=入力シート!F$258),AND(B40&gt;=入力シート!B$259,B40&lt;=入力シート!F$259),AND(B40&gt;=入力シート!B$260,B40&lt;=入力シート!F$260),AND(B40&gt;=入力シート!B$261,B40&lt;=入力シート!F$261),AND(B40&gt;=入力シート!B$262,B40&lt;=入力シート!F$262)),B40,"")</f>
        <v/>
      </c>
      <c r="D40" s="109">
        <f>IF(C40="",0,IF(ISERROR(VLOOKUP(B40,入力シート!B$258:M$262,11,0)),D39,VLOOKUP(B40,入力シート!B$258:M$262,11,0)))</f>
        <v>0</v>
      </c>
      <c r="F40" s="109">
        <f t="shared" si="1"/>
        <v>2061</v>
      </c>
      <c r="G40" s="109">
        <f>IF(OR(AND(F40&gt;=入力シート!B$265,F40&lt;=入力シート!F$265),AND(F40&gt;=入力シート!B$266,F40&lt;=入力シート!F$266),AND(F40&gt;=入力シート!B$267,F40&lt;=入力シート!F$267),AND(F40&gt;=入力シート!B$268,F40&lt;=入力シート!F$268),AND(F40&gt;=入力シート!B$269,F40&lt;=入力シート!F$269)),F40,"")</f>
        <v>2061</v>
      </c>
      <c r="H40" s="109">
        <f>IF(G40="",0,IF(ISERROR(VLOOKUP(F40,入力シート!B$265:M$269,11,0)),H39,VLOOKUP(F40,入力シート!B$265:M$269,11,0)))</f>
        <v>120</v>
      </c>
      <c r="J40" s="109">
        <f t="shared" si="2"/>
        <v>2061</v>
      </c>
      <c r="K40" s="109" t="str">
        <f>IF(OR(AND(J40&gt;=入力シート!B$273,J40&lt;=入力シート!F$273),AND(J40&gt;=入力シート!B$274,J40&lt;=入力シート!F$274),AND(J40&gt;=入力シート!B$275,J40&lt;=入力シート!F$275),AND(J40&gt;=入力シート!B$276,J40&lt;=入力シート!F$276),AND(J40&gt;=入力シート!B$277,J40&lt;=入力シート!F$277)),J40,"")</f>
        <v/>
      </c>
      <c r="L40" s="109">
        <f>IF(K40="",0,IF(ISERROR(VLOOKUP(J40,入力シート!B$273:M$277,11,0)),L39,VLOOKUP(J40,入力シート!B$273:M$277,11,0)))</f>
        <v>0</v>
      </c>
      <c r="N40" s="109">
        <f t="shared" si="3"/>
        <v>2061</v>
      </c>
      <c r="O40" s="109" t="str">
        <f>IF(OR(AND(N40&gt;=入力シート!B$280,N40&lt;=入力シート!F$280),AND(N40&gt;=入力シート!B$281,N40&lt;=入力シート!F$281),AND(N40&gt;=入力シート!B$282,N40&lt;=入力シート!F$282),AND(N40&gt;=入力シート!B$283,N40&lt;=入力シート!F$283),AND(N40&gt;=入力シート!B$284,N40&lt;=入力シート!F$284)),N40,"")</f>
        <v/>
      </c>
      <c r="P40" s="109">
        <f>IF(O40="",0,IF(ISERROR(VLOOKUP(N40,入力シート!B$280:M$284,11,0)),P39,VLOOKUP(N40,入力シート!B$280:M$284,11,0)))</f>
        <v>0</v>
      </c>
    </row>
    <row r="41" spans="2:16">
      <c r="B41" s="109">
        <f t="shared" si="0"/>
        <v>2062</v>
      </c>
      <c r="C41" s="109" t="str">
        <f>IF(OR(AND(B41&gt;=入力シート!B$258,B41&lt;=入力シート!F$258),AND(B41&gt;=入力シート!B$259,B41&lt;=入力シート!F$259),AND(B41&gt;=入力シート!B$260,B41&lt;=入力シート!F$260),AND(B41&gt;=入力シート!B$261,B41&lt;=入力シート!F$261),AND(B41&gt;=入力シート!B$262,B41&lt;=入力シート!F$262)),B41,"")</f>
        <v/>
      </c>
      <c r="D41" s="109">
        <f>IF(C41="",0,IF(ISERROR(VLOOKUP(B41,入力シート!B$258:M$262,11,0)),D40,VLOOKUP(B41,入力シート!B$258:M$262,11,0)))</f>
        <v>0</v>
      </c>
      <c r="F41" s="109">
        <f t="shared" si="1"/>
        <v>2062</v>
      </c>
      <c r="G41" s="109">
        <f>IF(OR(AND(F41&gt;=入力シート!B$265,F41&lt;=入力シート!F$265),AND(F41&gt;=入力シート!B$266,F41&lt;=入力シート!F$266),AND(F41&gt;=入力シート!B$267,F41&lt;=入力シート!F$267),AND(F41&gt;=入力シート!B$268,F41&lt;=入力シート!F$268),AND(F41&gt;=入力シート!B$269,F41&lt;=入力シート!F$269)),F41,"")</f>
        <v>2062</v>
      </c>
      <c r="H41" s="109">
        <f>IF(G41="",0,IF(ISERROR(VLOOKUP(F41,入力シート!B$265:M$269,11,0)),H40,VLOOKUP(F41,入力シート!B$265:M$269,11,0)))</f>
        <v>120</v>
      </c>
      <c r="J41" s="109">
        <f t="shared" si="2"/>
        <v>2062</v>
      </c>
      <c r="K41" s="109" t="str">
        <f>IF(OR(AND(J41&gt;=入力シート!B$273,J41&lt;=入力シート!F$273),AND(J41&gt;=入力シート!B$274,J41&lt;=入力シート!F$274),AND(J41&gt;=入力シート!B$275,J41&lt;=入力シート!F$275),AND(J41&gt;=入力シート!B$276,J41&lt;=入力シート!F$276),AND(J41&gt;=入力シート!B$277,J41&lt;=入力シート!F$277)),J41,"")</f>
        <v/>
      </c>
      <c r="L41" s="109">
        <f>IF(K41="",0,IF(ISERROR(VLOOKUP(J41,入力シート!B$273:M$277,11,0)),L40,VLOOKUP(J41,入力シート!B$273:M$277,11,0)))</f>
        <v>0</v>
      </c>
      <c r="N41" s="109">
        <f t="shared" si="3"/>
        <v>2062</v>
      </c>
      <c r="O41" s="109" t="str">
        <f>IF(OR(AND(N41&gt;=入力シート!B$280,N41&lt;=入力シート!F$280),AND(N41&gt;=入力シート!B$281,N41&lt;=入力シート!F$281),AND(N41&gt;=入力シート!B$282,N41&lt;=入力シート!F$282),AND(N41&gt;=入力シート!B$283,N41&lt;=入力シート!F$283),AND(N41&gt;=入力シート!B$284,N41&lt;=入力シート!F$284)),N41,"")</f>
        <v/>
      </c>
      <c r="P41" s="109">
        <f>IF(O41="",0,IF(ISERROR(VLOOKUP(N41,入力シート!B$280:M$284,11,0)),P40,VLOOKUP(N41,入力シート!B$280:M$284,11,0)))</f>
        <v>0</v>
      </c>
    </row>
    <row r="42" spans="2:16">
      <c r="B42" s="109">
        <f t="shared" si="0"/>
        <v>2063</v>
      </c>
      <c r="C42" s="109" t="str">
        <f>IF(OR(AND(B42&gt;=入力シート!B$258,B42&lt;=入力シート!F$258),AND(B42&gt;=入力シート!B$259,B42&lt;=入力シート!F$259),AND(B42&gt;=入力シート!B$260,B42&lt;=入力シート!F$260),AND(B42&gt;=入力シート!B$261,B42&lt;=入力シート!F$261),AND(B42&gt;=入力シート!B$262,B42&lt;=入力シート!F$262)),B42,"")</f>
        <v/>
      </c>
      <c r="D42" s="109">
        <f>IF(C42="",0,IF(ISERROR(VLOOKUP(B42,入力シート!B$258:M$262,11,0)),D41,VLOOKUP(B42,入力シート!B$258:M$262,11,0)))</f>
        <v>0</v>
      </c>
      <c r="F42" s="109">
        <f t="shared" si="1"/>
        <v>2063</v>
      </c>
      <c r="G42" s="109">
        <f>IF(OR(AND(F42&gt;=入力シート!B$265,F42&lt;=入力シート!F$265),AND(F42&gt;=入力シート!B$266,F42&lt;=入力シート!F$266),AND(F42&gt;=入力シート!B$267,F42&lt;=入力シート!F$267),AND(F42&gt;=入力シート!B$268,F42&lt;=入力シート!F$268),AND(F42&gt;=入力シート!B$269,F42&lt;=入力シート!F$269)),F42,"")</f>
        <v>2063</v>
      </c>
      <c r="H42" s="109">
        <f>IF(G42="",0,IF(ISERROR(VLOOKUP(F42,入力シート!B$265:M$269,11,0)),H41,VLOOKUP(F42,入力シート!B$265:M$269,11,0)))</f>
        <v>120</v>
      </c>
      <c r="J42" s="109">
        <f t="shared" si="2"/>
        <v>2063</v>
      </c>
      <c r="K42" s="109" t="str">
        <f>IF(OR(AND(J42&gt;=入力シート!B$273,J42&lt;=入力シート!F$273),AND(J42&gt;=入力シート!B$274,J42&lt;=入力シート!F$274),AND(J42&gt;=入力シート!B$275,J42&lt;=入力シート!F$275),AND(J42&gt;=入力シート!B$276,J42&lt;=入力シート!F$276),AND(J42&gt;=入力シート!B$277,J42&lt;=入力シート!F$277)),J42,"")</f>
        <v/>
      </c>
      <c r="L42" s="109">
        <f>IF(K42="",0,IF(ISERROR(VLOOKUP(J42,入力シート!B$273:M$277,11,0)),L41,VLOOKUP(J42,入力シート!B$273:M$277,11,0)))</f>
        <v>0</v>
      </c>
      <c r="N42" s="109">
        <f t="shared" si="3"/>
        <v>2063</v>
      </c>
      <c r="O42" s="109" t="str">
        <f>IF(OR(AND(N42&gt;=入力シート!B$280,N42&lt;=入力シート!F$280),AND(N42&gt;=入力シート!B$281,N42&lt;=入力シート!F$281),AND(N42&gt;=入力シート!B$282,N42&lt;=入力シート!F$282),AND(N42&gt;=入力シート!B$283,N42&lt;=入力シート!F$283),AND(N42&gt;=入力シート!B$284,N42&lt;=入力シート!F$284)),N42,"")</f>
        <v/>
      </c>
      <c r="P42" s="109">
        <f>IF(O42="",0,IF(ISERROR(VLOOKUP(N42,入力シート!B$280:M$284,11,0)),P41,VLOOKUP(N42,入力シート!B$280:M$284,11,0)))</f>
        <v>0</v>
      </c>
    </row>
    <row r="43" spans="2:16">
      <c r="B43" s="109">
        <f t="shared" si="0"/>
        <v>2064</v>
      </c>
      <c r="C43" s="109" t="str">
        <f>IF(OR(AND(B43&gt;=入力シート!B$258,B43&lt;=入力シート!F$258),AND(B43&gt;=入力シート!B$259,B43&lt;=入力シート!F$259),AND(B43&gt;=入力シート!B$260,B43&lt;=入力シート!F$260),AND(B43&gt;=入力シート!B$261,B43&lt;=入力シート!F$261),AND(B43&gt;=入力シート!B$262,B43&lt;=入力シート!F$262)),B43,"")</f>
        <v/>
      </c>
      <c r="D43" s="109">
        <f>IF(C43="",0,IF(ISERROR(VLOOKUP(B43,入力シート!B$258:M$262,11,0)),D42,VLOOKUP(B43,入力シート!B$258:M$262,11,0)))</f>
        <v>0</v>
      </c>
      <c r="F43" s="109">
        <f t="shared" si="1"/>
        <v>2064</v>
      </c>
      <c r="G43" s="109">
        <f>IF(OR(AND(F43&gt;=入力シート!B$265,F43&lt;=入力シート!F$265),AND(F43&gt;=入力シート!B$266,F43&lt;=入力シート!F$266),AND(F43&gt;=入力シート!B$267,F43&lt;=入力シート!F$267),AND(F43&gt;=入力シート!B$268,F43&lt;=入力シート!F$268),AND(F43&gt;=入力シート!B$269,F43&lt;=入力シート!F$269)),F43,"")</f>
        <v>2064</v>
      </c>
      <c r="H43" s="109">
        <f>IF(G43="",0,IF(ISERROR(VLOOKUP(F43,入力シート!B$265:M$269,11,0)),H42,VLOOKUP(F43,入力シート!B$265:M$269,11,0)))</f>
        <v>120</v>
      </c>
      <c r="J43" s="109">
        <f t="shared" si="2"/>
        <v>2064</v>
      </c>
      <c r="K43" s="109" t="str">
        <f>IF(OR(AND(J43&gt;=入力シート!B$273,J43&lt;=入力シート!F$273),AND(J43&gt;=入力シート!B$274,J43&lt;=入力シート!F$274),AND(J43&gt;=入力シート!B$275,J43&lt;=入力シート!F$275),AND(J43&gt;=入力シート!B$276,J43&lt;=入力シート!F$276),AND(J43&gt;=入力シート!B$277,J43&lt;=入力シート!F$277)),J43,"")</f>
        <v/>
      </c>
      <c r="L43" s="109">
        <f>IF(K43="",0,IF(ISERROR(VLOOKUP(J43,入力シート!B$273:M$277,11,0)),L42,VLOOKUP(J43,入力シート!B$273:M$277,11,0)))</f>
        <v>0</v>
      </c>
      <c r="N43" s="109">
        <f t="shared" si="3"/>
        <v>2064</v>
      </c>
      <c r="O43" s="109" t="str">
        <f>IF(OR(AND(N43&gt;=入力シート!B$280,N43&lt;=入力シート!F$280),AND(N43&gt;=入力シート!B$281,N43&lt;=入力シート!F$281),AND(N43&gt;=入力シート!B$282,N43&lt;=入力シート!F$282),AND(N43&gt;=入力シート!B$283,N43&lt;=入力シート!F$283),AND(N43&gt;=入力シート!B$284,N43&lt;=入力シート!F$284)),N43,"")</f>
        <v/>
      </c>
      <c r="P43" s="109">
        <f>IF(O43="",0,IF(ISERROR(VLOOKUP(N43,入力シート!B$280:M$284,11,0)),P42,VLOOKUP(N43,入力シート!B$280:M$284,11,0)))</f>
        <v>0</v>
      </c>
    </row>
    <row r="44" spans="2:16">
      <c r="B44" s="109">
        <f t="shared" si="0"/>
        <v>2065</v>
      </c>
      <c r="C44" s="109" t="str">
        <f>IF(OR(AND(B44&gt;=入力シート!B$258,B44&lt;=入力シート!F$258),AND(B44&gt;=入力シート!B$259,B44&lt;=入力シート!F$259),AND(B44&gt;=入力シート!B$260,B44&lt;=入力シート!F$260),AND(B44&gt;=入力シート!B$261,B44&lt;=入力シート!F$261),AND(B44&gt;=入力シート!B$262,B44&lt;=入力シート!F$262)),B44,"")</f>
        <v/>
      </c>
      <c r="D44" s="109">
        <f>IF(C44="",0,IF(ISERROR(VLOOKUP(B44,入力シート!B$258:M$262,11,0)),D43,VLOOKUP(B44,入力シート!B$258:M$262,11,0)))</f>
        <v>0</v>
      </c>
      <c r="F44" s="109">
        <f t="shared" si="1"/>
        <v>2065</v>
      </c>
      <c r="G44" s="109">
        <f>IF(OR(AND(F44&gt;=入力シート!B$265,F44&lt;=入力シート!F$265),AND(F44&gt;=入力シート!B$266,F44&lt;=入力シート!F$266),AND(F44&gt;=入力シート!B$267,F44&lt;=入力シート!F$267),AND(F44&gt;=入力シート!B$268,F44&lt;=入力シート!F$268),AND(F44&gt;=入力シート!B$269,F44&lt;=入力シート!F$269)),F44,"")</f>
        <v>2065</v>
      </c>
      <c r="H44" s="109">
        <f>IF(G44="",0,IF(ISERROR(VLOOKUP(F44,入力シート!B$265:M$269,11,0)),H43,VLOOKUP(F44,入力シート!B$265:M$269,11,0)))</f>
        <v>120</v>
      </c>
      <c r="J44" s="109">
        <f t="shared" si="2"/>
        <v>2065</v>
      </c>
      <c r="K44" s="109" t="str">
        <f>IF(OR(AND(J44&gt;=入力シート!B$273,J44&lt;=入力シート!F$273),AND(J44&gt;=入力シート!B$274,J44&lt;=入力シート!F$274),AND(J44&gt;=入力シート!B$275,J44&lt;=入力シート!F$275),AND(J44&gt;=入力シート!B$276,J44&lt;=入力シート!F$276),AND(J44&gt;=入力シート!B$277,J44&lt;=入力シート!F$277)),J44,"")</f>
        <v/>
      </c>
      <c r="L44" s="109">
        <f>IF(K44="",0,IF(ISERROR(VLOOKUP(J44,入力シート!B$273:M$277,11,0)),L43,VLOOKUP(J44,入力シート!B$273:M$277,11,0)))</f>
        <v>0</v>
      </c>
      <c r="N44" s="109">
        <f t="shared" si="3"/>
        <v>2065</v>
      </c>
      <c r="O44" s="109" t="str">
        <f>IF(OR(AND(N44&gt;=入力シート!B$280,N44&lt;=入力シート!F$280),AND(N44&gt;=入力シート!B$281,N44&lt;=入力シート!F$281),AND(N44&gt;=入力シート!B$282,N44&lt;=入力シート!F$282),AND(N44&gt;=入力シート!B$283,N44&lt;=入力シート!F$283),AND(N44&gt;=入力シート!B$284,N44&lt;=入力シート!F$284)),N44,"")</f>
        <v/>
      </c>
      <c r="P44" s="109">
        <f>IF(O44="",0,IF(ISERROR(VLOOKUP(N44,入力シート!B$280:M$284,11,0)),P43,VLOOKUP(N44,入力シート!B$280:M$284,11,0)))</f>
        <v>0</v>
      </c>
    </row>
    <row r="45" spans="2:16">
      <c r="B45" s="109">
        <f t="shared" si="0"/>
        <v>2066</v>
      </c>
      <c r="C45" s="109" t="str">
        <f>IF(OR(AND(B45&gt;=入力シート!B$258,B45&lt;=入力シート!F$258),AND(B45&gt;=入力シート!B$259,B45&lt;=入力シート!F$259),AND(B45&gt;=入力シート!B$260,B45&lt;=入力シート!F$260),AND(B45&gt;=入力シート!B$261,B45&lt;=入力シート!F$261),AND(B45&gt;=入力シート!B$262,B45&lt;=入力シート!F$262)),B45,"")</f>
        <v/>
      </c>
      <c r="D45" s="109">
        <f>IF(C45="",0,IF(ISERROR(VLOOKUP(B45,入力シート!B$258:M$262,11,0)),D44,VLOOKUP(B45,入力シート!B$258:M$262,11,0)))</f>
        <v>0</v>
      </c>
      <c r="F45" s="109">
        <f t="shared" si="1"/>
        <v>2066</v>
      </c>
      <c r="G45" s="109">
        <f>IF(OR(AND(F45&gt;=入力シート!B$265,F45&lt;=入力シート!F$265),AND(F45&gt;=入力シート!B$266,F45&lt;=入力シート!F$266),AND(F45&gt;=入力シート!B$267,F45&lt;=入力シート!F$267),AND(F45&gt;=入力シート!B$268,F45&lt;=入力シート!F$268),AND(F45&gt;=入力シート!B$269,F45&lt;=入力シート!F$269)),F45,"")</f>
        <v>2066</v>
      </c>
      <c r="H45" s="109">
        <f>IF(G45="",0,IF(ISERROR(VLOOKUP(F45,入力シート!B$265:M$269,11,0)),H44,VLOOKUP(F45,入力シート!B$265:M$269,11,0)))</f>
        <v>120</v>
      </c>
      <c r="J45" s="109">
        <f t="shared" si="2"/>
        <v>2066</v>
      </c>
      <c r="K45" s="109" t="str">
        <f>IF(OR(AND(J45&gt;=入力シート!B$273,J45&lt;=入力シート!F$273),AND(J45&gt;=入力シート!B$274,J45&lt;=入力シート!F$274),AND(J45&gt;=入力シート!B$275,J45&lt;=入力シート!F$275),AND(J45&gt;=入力シート!B$276,J45&lt;=入力シート!F$276),AND(J45&gt;=入力シート!B$277,J45&lt;=入力シート!F$277)),J45,"")</f>
        <v/>
      </c>
      <c r="L45" s="109">
        <f>IF(K45="",0,IF(ISERROR(VLOOKUP(J45,入力シート!B$273:M$277,11,0)),L44,VLOOKUP(J45,入力シート!B$273:M$277,11,0)))</f>
        <v>0</v>
      </c>
      <c r="N45" s="109">
        <f t="shared" si="3"/>
        <v>2066</v>
      </c>
      <c r="O45" s="109" t="str">
        <f>IF(OR(AND(N45&gt;=入力シート!B$280,N45&lt;=入力シート!F$280),AND(N45&gt;=入力シート!B$281,N45&lt;=入力シート!F$281),AND(N45&gt;=入力シート!B$282,N45&lt;=入力シート!F$282),AND(N45&gt;=入力シート!B$283,N45&lt;=入力シート!F$283),AND(N45&gt;=入力シート!B$284,N45&lt;=入力シート!F$284)),N45,"")</f>
        <v/>
      </c>
      <c r="P45" s="109">
        <f>IF(O45="",0,IF(ISERROR(VLOOKUP(N45,入力シート!B$280:M$284,11,0)),P44,VLOOKUP(N45,入力シート!B$280:M$284,11,0)))</f>
        <v>0</v>
      </c>
    </row>
    <row r="46" spans="2:16">
      <c r="B46" s="109">
        <f t="shared" si="0"/>
        <v>2067</v>
      </c>
      <c r="C46" s="109" t="str">
        <f>IF(OR(AND(B46&gt;=入力シート!B$258,B46&lt;=入力シート!F$258),AND(B46&gt;=入力シート!B$259,B46&lt;=入力シート!F$259),AND(B46&gt;=入力シート!B$260,B46&lt;=入力シート!F$260),AND(B46&gt;=入力シート!B$261,B46&lt;=入力シート!F$261),AND(B46&gt;=入力シート!B$262,B46&lt;=入力シート!F$262)),B46,"")</f>
        <v/>
      </c>
      <c r="D46" s="109">
        <f>IF(C46="",0,IF(ISERROR(VLOOKUP(B46,入力シート!B$258:M$262,11,0)),D45,VLOOKUP(B46,入力シート!B$258:M$262,11,0)))</f>
        <v>0</v>
      </c>
      <c r="F46" s="109">
        <f t="shared" si="1"/>
        <v>2067</v>
      </c>
      <c r="G46" s="109">
        <f>IF(OR(AND(F46&gt;=入力シート!B$265,F46&lt;=入力シート!F$265),AND(F46&gt;=入力シート!B$266,F46&lt;=入力シート!F$266),AND(F46&gt;=入力シート!B$267,F46&lt;=入力シート!F$267),AND(F46&gt;=入力シート!B$268,F46&lt;=入力シート!F$268),AND(F46&gt;=入力シート!B$269,F46&lt;=入力シート!F$269)),F46,"")</f>
        <v>2067</v>
      </c>
      <c r="H46" s="109">
        <f>IF(G46="",0,IF(ISERROR(VLOOKUP(F46,入力シート!B$265:M$269,11,0)),H45,VLOOKUP(F46,入力シート!B$265:M$269,11,0)))</f>
        <v>120</v>
      </c>
      <c r="J46" s="109">
        <f t="shared" si="2"/>
        <v>2067</v>
      </c>
      <c r="K46" s="109" t="str">
        <f>IF(OR(AND(J46&gt;=入力シート!B$273,J46&lt;=入力シート!F$273),AND(J46&gt;=入力シート!B$274,J46&lt;=入力シート!F$274),AND(J46&gt;=入力シート!B$275,J46&lt;=入力シート!F$275),AND(J46&gt;=入力シート!B$276,J46&lt;=入力シート!F$276),AND(J46&gt;=入力シート!B$277,J46&lt;=入力シート!F$277)),J46,"")</f>
        <v/>
      </c>
      <c r="L46" s="109">
        <f>IF(K46="",0,IF(ISERROR(VLOOKUP(J46,入力シート!B$273:M$277,11,0)),L45,VLOOKUP(J46,入力シート!B$273:M$277,11,0)))</f>
        <v>0</v>
      </c>
      <c r="N46" s="109">
        <f t="shared" si="3"/>
        <v>2067</v>
      </c>
      <c r="O46" s="109" t="str">
        <f>IF(OR(AND(N46&gt;=入力シート!B$280,N46&lt;=入力シート!F$280),AND(N46&gt;=入力シート!B$281,N46&lt;=入力シート!F$281),AND(N46&gt;=入力シート!B$282,N46&lt;=入力シート!F$282),AND(N46&gt;=入力シート!B$283,N46&lt;=入力シート!F$283),AND(N46&gt;=入力シート!B$284,N46&lt;=入力シート!F$284)),N46,"")</f>
        <v/>
      </c>
      <c r="P46" s="109">
        <f>IF(O46="",0,IF(ISERROR(VLOOKUP(N46,入力シート!B$280:M$284,11,0)),P45,VLOOKUP(N46,入力シート!B$280:M$284,11,0)))</f>
        <v>0</v>
      </c>
    </row>
    <row r="47" spans="2:16">
      <c r="B47" s="109">
        <f t="shared" si="0"/>
        <v>2068</v>
      </c>
      <c r="C47" s="109" t="str">
        <f>IF(OR(AND(B47&gt;=入力シート!B$258,B47&lt;=入力シート!F$258),AND(B47&gt;=入力シート!B$259,B47&lt;=入力シート!F$259),AND(B47&gt;=入力シート!B$260,B47&lt;=入力シート!F$260),AND(B47&gt;=入力シート!B$261,B47&lt;=入力シート!F$261),AND(B47&gt;=入力シート!B$262,B47&lt;=入力シート!F$262)),B47,"")</f>
        <v/>
      </c>
      <c r="D47" s="109">
        <f>IF(C47="",0,IF(ISERROR(VLOOKUP(B47,入力シート!B$258:M$262,11,0)),D46,VLOOKUP(B47,入力シート!B$258:M$262,11,0)))</f>
        <v>0</v>
      </c>
      <c r="F47" s="109">
        <f t="shared" si="1"/>
        <v>2068</v>
      </c>
      <c r="G47" s="109">
        <f>IF(OR(AND(F47&gt;=入力シート!B$265,F47&lt;=入力シート!F$265),AND(F47&gt;=入力シート!B$266,F47&lt;=入力シート!F$266),AND(F47&gt;=入力シート!B$267,F47&lt;=入力シート!F$267),AND(F47&gt;=入力シート!B$268,F47&lt;=入力シート!F$268),AND(F47&gt;=入力シート!B$269,F47&lt;=入力シート!F$269)),F47,"")</f>
        <v>2068</v>
      </c>
      <c r="H47" s="109">
        <f>IF(G47="",0,IF(ISERROR(VLOOKUP(F47,入力シート!B$265:M$269,11,0)),H46,VLOOKUP(F47,入力シート!B$265:M$269,11,0)))</f>
        <v>120</v>
      </c>
      <c r="J47" s="109">
        <f t="shared" si="2"/>
        <v>2068</v>
      </c>
      <c r="K47" s="109" t="str">
        <f>IF(OR(AND(J47&gt;=入力シート!B$273,J47&lt;=入力シート!F$273),AND(J47&gt;=入力シート!B$274,J47&lt;=入力シート!F$274),AND(J47&gt;=入力シート!B$275,J47&lt;=入力シート!F$275),AND(J47&gt;=入力シート!B$276,J47&lt;=入力シート!F$276),AND(J47&gt;=入力シート!B$277,J47&lt;=入力シート!F$277)),J47,"")</f>
        <v/>
      </c>
      <c r="L47" s="109">
        <f>IF(K47="",0,IF(ISERROR(VLOOKUP(J47,入力シート!B$273:M$277,11,0)),L46,VLOOKUP(J47,入力シート!B$273:M$277,11,0)))</f>
        <v>0</v>
      </c>
      <c r="N47" s="109">
        <f t="shared" si="3"/>
        <v>2068</v>
      </c>
      <c r="O47" s="109" t="str">
        <f>IF(OR(AND(N47&gt;=入力シート!B$280,N47&lt;=入力シート!F$280),AND(N47&gt;=入力シート!B$281,N47&lt;=入力シート!F$281),AND(N47&gt;=入力シート!B$282,N47&lt;=入力シート!F$282),AND(N47&gt;=入力シート!B$283,N47&lt;=入力シート!F$283),AND(N47&gt;=入力シート!B$284,N47&lt;=入力シート!F$284)),N47,"")</f>
        <v/>
      </c>
      <c r="P47" s="109">
        <f>IF(O47="",0,IF(ISERROR(VLOOKUP(N47,入力シート!B$280:M$284,11,0)),P46,VLOOKUP(N47,入力シート!B$280:M$284,11,0)))</f>
        <v>0</v>
      </c>
    </row>
    <row r="48" spans="2:16">
      <c r="B48" s="109">
        <f t="shared" si="0"/>
        <v>2069</v>
      </c>
      <c r="C48" s="109" t="str">
        <f>IF(OR(AND(B48&gt;=入力シート!B$258,B48&lt;=入力シート!F$258),AND(B48&gt;=入力シート!B$259,B48&lt;=入力シート!F$259),AND(B48&gt;=入力シート!B$260,B48&lt;=入力シート!F$260),AND(B48&gt;=入力シート!B$261,B48&lt;=入力シート!F$261),AND(B48&gt;=入力シート!B$262,B48&lt;=入力シート!F$262)),B48,"")</f>
        <v/>
      </c>
      <c r="D48" s="109">
        <f>IF(C48="",0,IF(ISERROR(VLOOKUP(B48,入力シート!B$258:M$262,11,0)),D47,VLOOKUP(B48,入力シート!B$258:M$262,11,0)))</f>
        <v>0</v>
      </c>
      <c r="F48" s="109">
        <f t="shared" si="1"/>
        <v>2069</v>
      </c>
      <c r="G48" s="109">
        <f>IF(OR(AND(F48&gt;=入力シート!B$265,F48&lt;=入力シート!F$265),AND(F48&gt;=入力シート!B$266,F48&lt;=入力シート!F$266),AND(F48&gt;=入力シート!B$267,F48&lt;=入力シート!F$267),AND(F48&gt;=入力シート!B$268,F48&lt;=入力シート!F$268),AND(F48&gt;=入力シート!B$269,F48&lt;=入力シート!F$269)),F48,"")</f>
        <v>2069</v>
      </c>
      <c r="H48" s="109">
        <f>IF(G48="",0,IF(ISERROR(VLOOKUP(F48,入力シート!B$265:M$269,11,0)),H47,VLOOKUP(F48,入力シート!B$265:M$269,11,0)))</f>
        <v>120</v>
      </c>
      <c r="J48" s="109">
        <f t="shared" si="2"/>
        <v>2069</v>
      </c>
      <c r="K48" s="109" t="str">
        <f>IF(OR(AND(J48&gt;=入力シート!B$273,J48&lt;=入力シート!F$273),AND(J48&gt;=入力シート!B$274,J48&lt;=入力シート!F$274),AND(J48&gt;=入力シート!B$275,J48&lt;=入力シート!F$275),AND(J48&gt;=入力シート!B$276,J48&lt;=入力シート!F$276),AND(J48&gt;=入力シート!B$277,J48&lt;=入力シート!F$277)),J48,"")</f>
        <v/>
      </c>
      <c r="L48" s="109">
        <f>IF(K48="",0,IF(ISERROR(VLOOKUP(J48,入力シート!B$273:M$277,11,0)),L47,VLOOKUP(J48,入力シート!B$273:M$277,11,0)))</f>
        <v>0</v>
      </c>
      <c r="N48" s="109">
        <f t="shared" si="3"/>
        <v>2069</v>
      </c>
      <c r="O48" s="109" t="str">
        <f>IF(OR(AND(N48&gt;=入力シート!B$280,N48&lt;=入力シート!F$280),AND(N48&gt;=入力シート!B$281,N48&lt;=入力シート!F$281),AND(N48&gt;=入力シート!B$282,N48&lt;=入力シート!F$282),AND(N48&gt;=入力シート!B$283,N48&lt;=入力シート!F$283),AND(N48&gt;=入力シート!B$284,N48&lt;=入力シート!F$284)),N48,"")</f>
        <v/>
      </c>
      <c r="P48" s="109">
        <f>IF(O48="",0,IF(ISERROR(VLOOKUP(N48,入力シート!B$280:M$284,11,0)),P47,VLOOKUP(N48,入力シート!B$280:M$284,11,0)))</f>
        <v>0</v>
      </c>
    </row>
    <row r="49" spans="2:16">
      <c r="B49" s="109">
        <f t="shared" si="0"/>
        <v>2070</v>
      </c>
      <c r="C49" s="109" t="str">
        <f>IF(OR(AND(B49&gt;=入力シート!B$258,B49&lt;=入力シート!F$258),AND(B49&gt;=入力シート!B$259,B49&lt;=入力シート!F$259),AND(B49&gt;=入力シート!B$260,B49&lt;=入力シート!F$260),AND(B49&gt;=入力シート!B$261,B49&lt;=入力シート!F$261),AND(B49&gt;=入力シート!B$262,B49&lt;=入力シート!F$262)),B49,"")</f>
        <v/>
      </c>
      <c r="D49" s="109">
        <f>IF(C49="",0,IF(ISERROR(VLOOKUP(B49,入力シート!B$258:M$262,11,0)),D48,VLOOKUP(B49,入力シート!B$258:M$262,11,0)))</f>
        <v>0</v>
      </c>
      <c r="F49" s="109">
        <f t="shared" si="1"/>
        <v>2070</v>
      </c>
      <c r="G49" s="109">
        <f>IF(OR(AND(F49&gt;=入力シート!B$265,F49&lt;=入力シート!F$265),AND(F49&gt;=入力シート!B$266,F49&lt;=入力シート!F$266),AND(F49&gt;=入力シート!B$267,F49&lt;=入力シート!F$267),AND(F49&gt;=入力シート!B$268,F49&lt;=入力シート!F$268),AND(F49&gt;=入力シート!B$269,F49&lt;=入力シート!F$269)),F49,"")</f>
        <v>2070</v>
      </c>
      <c r="H49" s="109">
        <f>IF(G49="",0,IF(ISERROR(VLOOKUP(F49,入力シート!B$265:M$269,11,0)),H48,VLOOKUP(F49,入力シート!B$265:M$269,11,0)))</f>
        <v>120</v>
      </c>
      <c r="J49" s="109">
        <f t="shared" si="2"/>
        <v>2070</v>
      </c>
      <c r="K49" s="109" t="str">
        <f>IF(OR(AND(J49&gt;=入力シート!B$273,J49&lt;=入力シート!F$273),AND(J49&gt;=入力シート!B$274,J49&lt;=入力シート!F$274),AND(J49&gt;=入力シート!B$275,J49&lt;=入力シート!F$275),AND(J49&gt;=入力シート!B$276,J49&lt;=入力シート!F$276),AND(J49&gt;=入力シート!B$277,J49&lt;=入力シート!F$277)),J49,"")</f>
        <v/>
      </c>
      <c r="L49" s="109">
        <f>IF(K49="",0,IF(ISERROR(VLOOKUP(J49,入力シート!B$273:M$277,11,0)),L48,VLOOKUP(J49,入力シート!B$273:M$277,11,0)))</f>
        <v>0</v>
      </c>
      <c r="N49" s="109">
        <f t="shared" si="3"/>
        <v>2070</v>
      </c>
      <c r="O49" s="109" t="str">
        <f>IF(OR(AND(N49&gt;=入力シート!B$280,N49&lt;=入力シート!F$280),AND(N49&gt;=入力シート!B$281,N49&lt;=入力シート!F$281),AND(N49&gt;=入力シート!B$282,N49&lt;=入力シート!F$282),AND(N49&gt;=入力シート!B$283,N49&lt;=入力シート!F$283),AND(N49&gt;=入力シート!B$284,N49&lt;=入力シート!F$284)),N49,"")</f>
        <v/>
      </c>
      <c r="P49" s="109">
        <f>IF(O49="",0,IF(ISERROR(VLOOKUP(N49,入力シート!B$280:M$284,11,0)),P48,VLOOKUP(N49,入力シート!B$280:M$284,11,0)))</f>
        <v>0</v>
      </c>
    </row>
    <row r="50" spans="2:16">
      <c r="B50" s="109">
        <f t="shared" si="0"/>
        <v>2071</v>
      </c>
      <c r="C50" s="109" t="str">
        <f>IF(OR(AND(B50&gt;=入力シート!B$258,B50&lt;=入力シート!F$258),AND(B50&gt;=入力シート!B$259,B50&lt;=入力シート!F$259),AND(B50&gt;=入力シート!B$260,B50&lt;=入力シート!F$260),AND(B50&gt;=入力シート!B$261,B50&lt;=入力シート!F$261),AND(B50&gt;=入力シート!B$262,B50&lt;=入力シート!F$262)),B50,"")</f>
        <v/>
      </c>
      <c r="D50" s="109">
        <f>IF(C50="",0,IF(ISERROR(VLOOKUP(B50,入力シート!B$258:M$262,11,0)),D49,VLOOKUP(B50,入力シート!B$258:M$262,11,0)))</f>
        <v>0</v>
      </c>
      <c r="F50" s="109">
        <f t="shared" si="1"/>
        <v>2071</v>
      </c>
      <c r="G50" s="109">
        <f>IF(OR(AND(F50&gt;=入力シート!B$265,F50&lt;=入力シート!F$265),AND(F50&gt;=入力シート!B$266,F50&lt;=入力シート!F$266),AND(F50&gt;=入力シート!B$267,F50&lt;=入力シート!F$267),AND(F50&gt;=入力シート!B$268,F50&lt;=入力シート!F$268),AND(F50&gt;=入力シート!B$269,F50&lt;=入力シート!F$269)),F50,"")</f>
        <v>2071</v>
      </c>
      <c r="H50" s="109">
        <f>IF(G50="",0,IF(ISERROR(VLOOKUP(F50,入力シート!B$265:M$269,11,0)),H49,VLOOKUP(F50,入力シート!B$265:M$269,11,0)))</f>
        <v>120</v>
      </c>
      <c r="J50" s="109">
        <f t="shared" si="2"/>
        <v>2071</v>
      </c>
      <c r="K50" s="109" t="str">
        <f>IF(OR(AND(J50&gt;=入力シート!B$273,J50&lt;=入力シート!F$273),AND(J50&gt;=入力シート!B$274,J50&lt;=入力シート!F$274),AND(J50&gt;=入力シート!B$275,J50&lt;=入力シート!F$275),AND(J50&gt;=入力シート!B$276,J50&lt;=入力シート!F$276),AND(J50&gt;=入力シート!B$277,J50&lt;=入力シート!F$277)),J50,"")</f>
        <v/>
      </c>
      <c r="L50" s="109">
        <f>IF(K50="",0,IF(ISERROR(VLOOKUP(J50,入力シート!B$273:M$277,11,0)),L49,VLOOKUP(J50,入力シート!B$273:M$277,11,0)))</f>
        <v>0</v>
      </c>
      <c r="N50" s="109">
        <f t="shared" si="3"/>
        <v>2071</v>
      </c>
      <c r="O50" s="109" t="str">
        <f>IF(OR(AND(N50&gt;=入力シート!B$280,N50&lt;=入力シート!F$280),AND(N50&gt;=入力シート!B$281,N50&lt;=入力シート!F$281),AND(N50&gt;=入力シート!B$282,N50&lt;=入力シート!F$282),AND(N50&gt;=入力シート!B$283,N50&lt;=入力シート!F$283),AND(N50&gt;=入力シート!B$284,N50&lt;=入力シート!F$284)),N50,"")</f>
        <v/>
      </c>
      <c r="P50" s="109">
        <f>IF(O50="",0,IF(ISERROR(VLOOKUP(N50,入力シート!B$280:M$284,11,0)),P49,VLOOKUP(N50,入力シート!B$280:M$284,11,0)))</f>
        <v>0</v>
      </c>
    </row>
    <row r="51" spans="2:16">
      <c r="B51" s="109">
        <f t="shared" si="0"/>
        <v>2072</v>
      </c>
      <c r="C51" s="109" t="str">
        <f>IF(OR(AND(B51&gt;=入力シート!B$258,B51&lt;=入力シート!F$258),AND(B51&gt;=入力シート!B$259,B51&lt;=入力シート!F$259),AND(B51&gt;=入力シート!B$260,B51&lt;=入力シート!F$260),AND(B51&gt;=入力シート!B$261,B51&lt;=入力シート!F$261),AND(B51&gt;=入力シート!B$262,B51&lt;=入力シート!F$262)),B51,"")</f>
        <v/>
      </c>
      <c r="D51" s="109">
        <f>IF(C51="",0,IF(ISERROR(VLOOKUP(B51,入力シート!B$258:M$262,11,0)),D50,VLOOKUP(B51,入力シート!B$258:M$262,11,0)))</f>
        <v>0</v>
      </c>
      <c r="F51" s="109">
        <f t="shared" si="1"/>
        <v>2072</v>
      </c>
      <c r="G51" s="109">
        <f>IF(OR(AND(F51&gt;=入力シート!B$265,F51&lt;=入力シート!F$265),AND(F51&gt;=入力シート!B$266,F51&lt;=入力シート!F$266),AND(F51&gt;=入力シート!B$267,F51&lt;=入力シート!F$267),AND(F51&gt;=入力シート!B$268,F51&lt;=入力シート!F$268),AND(F51&gt;=入力シート!B$269,F51&lt;=入力シート!F$269)),F51,"")</f>
        <v>2072</v>
      </c>
      <c r="H51" s="109">
        <f>IF(G51="",0,IF(ISERROR(VLOOKUP(F51,入力シート!B$265:M$269,11,0)),H50,VLOOKUP(F51,入力シート!B$265:M$269,11,0)))</f>
        <v>120</v>
      </c>
      <c r="J51" s="109">
        <f t="shared" si="2"/>
        <v>2072</v>
      </c>
      <c r="K51" s="109" t="str">
        <f>IF(OR(AND(J51&gt;=入力シート!B$273,J51&lt;=入力シート!F$273),AND(J51&gt;=入力シート!B$274,J51&lt;=入力シート!F$274),AND(J51&gt;=入力シート!B$275,J51&lt;=入力シート!F$275),AND(J51&gt;=入力シート!B$276,J51&lt;=入力シート!F$276),AND(J51&gt;=入力シート!B$277,J51&lt;=入力シート!F$277)),J51,"")</f>
        <v/>
      </c>
      <c r="L51" s="109">
        <f>IF(K51="",0,IF(ISERROR(VLOOKUP(J51,入力シート!B$273:M$277,11,0)),L50,VLOOKUP(J51,入力シート!B$273:M$277,11,0)))</f>
        <v>0</v>
      </c>
      <c r="N51" s="109">
        <f t="shared" si="3"/>
        <v>2072</v>
      </c>
      <c r="O51" s="109" t="str">
        <f>IF(OR(AND(N51&gt;=入力シート!B$280,N51&lt;=入力シート!F$280),AND(N51&gt;=入力シート!B$281,N51&lt;=入力シート!F$281),AND(N51&gt;=入力シート!B$282,N51&lt;=入力シート!F$282),AND(N51&gt;=入力シート!B$283,N51&lt;=入力シート!F$283),AND(N51&gt;=入力シート!B$284,N51&lt;=入力シート!F$284)),N51,"")</f>
        <v/>
      </c>
      <c r="P51" s="109">
        <f>IF(O51="",0,IF(ISERROR(VLOOKUP(N51,入力シート!B$280:M$284,11,0)),P50,VLOOKUP(N51,入力シート!B$280:M$284,11,0)))</f>
        <v>0</v>
      </c>
    </row>
    <row r="52" spans="2:16">
      <c r="B52" s="109">
        <f t="shared" si="0"/>
        <v>2073</v>
      </c>
      <c r="C52" s="109" t="str">
        <f>IF(OR(AND(B52&gt;=入力シート!B$258,B52&lt;=入力シート!F$258),AND(B52&gt;=入力シート!B$259,B52&lt;=入力シート!F$259),AND(B52&gt;=入力シート!B$260,B52&lt;=入力シート!F$260),AND(B52&gt;=入力シート!B$261,B52&lt;=入力シート!F$261),AND(B52&gt;=入力シート!B$262,B52&lt;=入力シート!F$262)),B52,"")</f>
        <v/>
      </c>
      <c r="D52" s="109">
        <f>IF(C52="",0,IF(ISERROR(VLOOKUP(B52,入力シート!B$258:M$262,11,0)),D51,VLOOKUP(B52,入力シート!B$258:M$262,11,0)))</f>
        <v>0</v>
      </c>
      <c r="F52" s="109">
        <f t="shared" si="1"/>
        <v>2073</v>
      </c>
      <c r="G52" s="109">
        <f>IF(OR(AND(F52&gt;=入力シート!B$265,F52&lt;=入力シート!F$265),AND(F52&gt;=入力シート!B$266,F52&lt;=入力シート!F$266),AND(F52&gt;=入力シート!B$267,F52&lt;=入力シート!F$267),AND(F52&gt;=入力シート!B$268,F52&lt;=入力シート!F$268),AND(F52&gt;=入力シート!B$269,F52&lt;=入力シート!F$269)),F52,"")</f>
        <v>2073</v>
      </c>
      <c r="H52" s="109">
        <f>IF(G52="",0,IF(ISERROR(VLOOKUP(F52,入力シート!B$265:M$269,11,0)),H51,VLOOKUP(F52,入力シート!B$265:M$269,11,0)))</f>
        <v>120</v>
      </c>
      <c r="J52" s="109">
        <f t="shared" si="2"/>
        <v>2073</v>
      </c>
      <c r="K52" s="109" t="str">
        <f>IF(OR(AND(J52&gt;=入力シート!B$273,J52&lt;=入力シート!F$273),AND(J52&gt;=入力シート!B$274,J52&lt;=入力シート!F$274),AND(J52&gt;=入力シート!B$275,J52&lt;=入力シート!F$275),AND(J52&gt;=入力シート!B$276,J52&lt;=入力シート!F$276),AND(J52&gt;=入力シート!B$277,J52&lt;=入力シート!F$277)),J52,"")</f>
        <v/>
      </c>
      <c r="L52" s="109">
        <f>IF(K52="",0,IF(ISERROR(VLOOKUP(J52,入力シート!B$273:M$277,11,0)),L51,VLOOKUP(J52,入力シート!B$273:M$277,11,0)))</f>
        <v>0</v>
      </c>
      <c r="N52" s="109">
        <f t="shared" si="3"/>
        <v>2073</v>
      </c>
      <c r="O52" s="109" t="str">
        <f>IF(OR(AND(N52&gt;=入力シート!B$280,N52&lt;=入力シート!F$280),AND(N52&gt;=入力シート!B$281,N52&lt;=入力シート!F$281),AND(N52&gt;=入力シート!B$282,N52&lt;=入力シート!F$282),AND(N52&gt;=入力シート!B$283,N52&lt;=入力シート!F$283),AND(N52&gt;=入力シート!B$284,N52&lt;=入力シート!F$284)),N52,"")</f>
        <v/>
      </c>
      <c r="P52" s="109">
        <f>IF(O52="",0,IF(ISERROR(VLOOKUP(N52,入力シート!B$280:M$284,11,0)),P51,VLOOKUP(N52,入力シート!B$280:M$284,11,0)))</f>
        <v>0</v>
      </c>
    </row>
    <row r="53" spans="2:16">
      <c r="B53" s="109">
        <f t="shared" si="0"/>
        <v>2074</v>
      </c>
      <c r="C53" s="109" t="str">
        <f>IF(OR(AND(B53&gt;=入力シート!B$258,B53&lt;=入力シート!F$258),AND(B53&gt;=入力シート!B$259,B53&lt;=入力シート!F$259),AND(B53&gt;=入力シート!B$260,B53&lt;=入力シート!F$260),AND(B53&gt;=入力シート!B$261,B53&lt;=入力シート!F$261),AND(B53&gt;=入力シート!B$262,B53&lt;=入力シート!F$262)),B53,"")</f>
        <v/>
      </c>
      <c r="D53" s="109">
        <f>IF(C53="",0,IF(ISERROR(VLOOKUP(B53,入力シート!B$258:M$262,11,0)),D52,VLOOKUP(B53,入力シート!B$258:M$262,11,0)))</f>
        <v>0</v>
      </c>
      <c r="F53" s="109">
        <f t="shared" si="1"/>
        <v>2074</v>
      </c>
      <c r="G53" s="109">
        <f>IF(OR(AND(F53&gt;=入力シート!B$265,F53&lt;=入力シート!F$265),AND(F53&gt;=入力シート!B$266,F53&lt;=入力シート!F$266),AND(F53&gt;=入力シート!B$267,F53&lt;=入力シート!F$267),AND(F53&gt;=入力シート!B$268,F53&lt;=入力シート!F$268),AND(F53&gt;=入力シート!B$269,F53&lt;=入力シート!F$269)),F53,"")</f>
        <v>2074</v>
      </c>
      <c r="H53" s="109">
        <f>IF(G53="",0,IF(ISERROR(VLOOKUP(F53,入力シート!B$265:M$269,11,0)),H52,VLOOKUP(F53,入力シート!B$265:M$269,11,0)))</f>
        <v>120</v>
      </c>
      <c r="J53" s="109">
        <f t="shared" si="2"/>
        <v>2074</v>
      </c>
      <c r="K53" s="109" t="str">
        <f>IF(OR(AND(J53&gt;=入力シート!B$273,J53&lt;=入力シート!F$273),AND(J53&gt;=入力シート!B$274,J53&lt;=入力シート!F$274),AND(J53&gt;=入力シート!B$275,J53&lt;=入力シート!F$275),AND(J53&gt;=入力シート!B$276,J53&lt;=入力シート!F$276),AND(J53&gt;=入力シート!B$277,J53&lt;=入力シート!F$277)),J53,"")</f>
        <v/>
      </c>
      <c r="L53" s="109">
        <f>IF(K53="",0,IF(ISERROR(VLOOKUP(J53,入力シート!B$273:M$277,11,0)),L52,VLOOKUP(J53,入力シート!B$273:M$277,11,0)))</f>
        <v>0</v>
      </c>
      <c r="N53" s="109">
        <f t="shared" si="3"/>
        <v>2074</v>
      </c>
      <c r="O53" s="109" t="str">
        <f>IF(OR(AND(N53&gt;=入力シート!B$280,N53&lt;=入力シート!F$280),AND(N53&gt;=入力シート!B$281,N53&lt;=入力シート!F$281),AND(N53&gt;=入力シート!B$282,N53&lt;=入力シート!F$282),AND(N53&gt;=入力シート!B$283,N53&lt;=入力シート!F$283),AND(N53&gt;=入力シート!B$284,N53&lt;=入力シート!F$284)),N53,"")</f>
        <v/>
      </c>
      <c r="P53" s="109">
        <f>IF(O53="",0,IF(ISERROR(VLOOKUP(N53,入力シート!B$280:M$284,11,0)),P52,VLOOKUP(N53,入力シート!B$280:M$284,11,0)))</f>
        <v>0</v>
      </c>
    </row>
    <row r="54" spans="2:16">
      <c r="B54" s="109">
        <f t="shared" si="0"/>
        <v>2075</v>
      </c>
      <c r="C54" s="109" t="str">
        <f>IF(OR(AND(B54&gt;=入力シート!B$258,B54&lt;=入力シート!F$258),AND(B54&gt;=入力シート!B$259,B54&lt;=入力シート!F$259),AND(B54&gt;=入力シート!B$260,B54&lt;=入力シート!F$260),AND(B54&gt;=入力シート!B$261,B54&lt;=入力シート!F$261),AND(B54&gt;=入力シート!B$262,B54&lt;=入力シート!F$262)),B54,"")</f>
        <v/>
      </c>
      <c r="D54" s="109">
        <f>IF(C54="",0,IF(ISERROR(VLOOKUP(B54,入力シート!B$258:M$262,11,0)),D53,VLOOKUP(B54,入力シート!B$258:M$262,11,0)))</f>
        <v>0</v>
      </c>
      <c r="F54" s="109">
        <f t="shared" si="1"/>
        <v>2075</v>
      </c>
      <c r="G54" s="109">
        <f>IF(OR(AND(F54&gt;=入力シート!B$265,F54&lt;=入力シート!F$265),AND(F54&gt;=入力シート!B$266,F54&lt;=入力シート!F$266),AND(F54&gt;=入力シート!B$267,F54&lt;=入力シート!F$267),AND(F54&gt;=入力シート!B$268,F54&lt;=入力シート!F$268),AND(F54&gt;=入力シート!B$269,F54&lt;=入力シート!F$269)),F54,"")</f>
        <v>2075</v>
      </c>
      <c r="H54" s="109">
        <f>IF(G54="",0,IF(ISERROR(VLOOKUP(F54,入力シート!B$265:M$269,11,0)),H53,VLOOKUP(F54,入力シート!B$265:M$269,11,0)))</f>
        <v>120</v>
      </c>
      <c r="J54" s="109">
        <f t="shared" si="2"/>
        <v>2075</v>
      </c>
      <c r="K54" s="109" t="str">
        <f>IF(OR(AND(J54&gt;=入力シート!B$273,J54&lt;=入力シート!F$273),AND(J54&gt;=入力シート!B$274,J54&lt;=入力シート!F$274),AND(J54&gt;=入力シート!B$275,J54&lt;=入力シート!F$275),AND(J54&gt;=入力シート!B$276,J54&lt;=入力シート!F$276),AND(J54&gt;=入力シート!B$277,J54&lt;=入力シート!F$277)),J54,"")</f>
        <v/>
      </c>
      <c r="L54" s="109">
        <f>IF(K54="",0,IF(ISERROR(VLOOKUP(J54,入力シート!B$273:M$277,11,0)),L53,VLOOKUP(J54,入力シート!B$273:M$277,11,0)))</f>
        <v>0</v>
      </c>
      <c r="N54" s="109">
        <f t="shared" si="3"/>
        <v>2075</v>
      </c>
      <c r="O54" s="109" t="str">
        <f>IF(OR(AND(N54&gt;=入力シート!B$280,N54&lt;=入力シート!F$280),AND(N54&gt;=入力シート!B$281,N54&lt;=入力シート!F$281),AND(N54&gt;=入力シート!B$282,N54&lt;=入力シート!F$282),AND(N54&gt;=入力シート!B$283,N54&lt;=入力シート!F$283),AND(N54&gt;=入力シート!B$284,N54&lt;=入力シート!F$284)),N54,"")</f>
        <v/>
      </c>
      <c r="P54" s="109">
        <f>IF(O54="",0,IF(ISERROR(VLOOKUP(N54,入力シート!B$280:M$284,11,0)),P53,VLOOKUP(N54,入力シート!B$280:M$284,11,0)))</f>
        <v>0</v>
      </c>
    </row>
    <row r="55" spans="2:16">
      <c r="B55" s="109">
        <f t="shared" si="0"/>
        <v>2076</v>
      </c>
      <c r="C55" s="109" t="str">
        <f>IF(OR(AND(B55&gt;=入力シート!B$258,B55&lt;=入力シート!F$258),AND(B55&gt;=入力シート!B$259,B55&lt;=入力シート!F$259),AND(B55&gt;=入力シート!B$260,B55&lt;=入力シート!F$260),AND(B55&gt;=入力シート!B$261,B55&lt;=入力シート!F$261),AND(B55&gt;=入力シート!B$262,B55&lt;=入力シート!F$262)),B55,"")</f>
        <v/>
      </c>
      <c r="D55" s="109">
        <f>IF(C55="",0,IF(ISERROR(VLOOKUP(B55,入力シート!B$258:M$262,11,0)),D54,VLOOKUP(B55,入力シート!B$258:M$262,11,0)))</f>
        <v>0</v>
      </c>
      <c r="F55" s="109">
        <f t="shared" si="1"/>
        <v>2076</v>
      </c>
      <c r="G55" s="109">
        <f>IF(OR(AND(F55&gt;=入力シート!B$265,F55&lt;=入力シート!F$265),AND(F55&gt;=入力シート!B$266,F55&lt;=入力シート!F$266),AND(F55&gt;=入力シート!B$267,F55&lt;=入力シート!F$267),AND(F55&gt;=入力シート!B$268,F55&lt;=入力シート!F$268),AND(F55&gt;=入力シート!B$269,F55&lt;=入力シート!F$269)),F55,"")</f>
        <v>2076</v>
      </c>
      <c r="H55" s="109">
        <f>IF(G55="",0,IF(ISERROR(VLOOKUP(F55,入力シート!B$265:M$269,11,0)),H54,VLOOKUP(F55,入力シート!B$265:M$269,11,0)))</f>
        <v>120</v>
      </c>
      <c r="J55" s="109">
        <f t="shared" si="2"/>
        <v>2076</v>
      </c>
      <c r="K55" s="109" t="str">
        <f>IF(OR(AND(J55&gt;=入力シート!B$273,J55&lt;=入力シート!F$273),AND(J55&gt;=入力シート!B$274,J55&lt;=入力シート!F$274),AND(J55&gt;=入力シート!B$275,J55&lt;=入力シート!F$275),AND(J55&gt;=入力シート!B$276,J55&lt;=入力シート!F$276),AND(J55&gt;=入力シート!B$277,J55&lt;=入力シート!F$277)),J55,"")</f>
        <v/>
      </c>
      <c r="L55" s="109">
        <f>IF(K55="",0,IF(ISERROR(VLOOKUP(J55,入力シート!B$273:M$277,11,0)),L54,VLOOKUP(J55,入力シート!B$273:M$277,11,0)))</f>
        <v>0</v>
      </c>
      <c r="N55" s="109">
        <f t="shared" si="3"/>
        <v>2076</v>
      </c>
      <c r="O55" s="109" t="str">
        <f>IF(OR(AND(N55&gt;=入力シート!B$280,N55&lt;=入力シート!F$280),AND(N55&gt;=入力シート!B$281,N55&lt;=入力シート!F$281),AND(N55&gt;=入力シート!B$282,N55&lt;=入力シート!F$282),AND(N55&gt;=入力シート!B$283,N55&lt;=入力シート!F$283),AND(N55&gt;=入力シート!B$284,N55&lt;=入力シート!F$284)),N55,"")</f>
        <v/>
      </c>
      <c r="P55" s="109">
        <f>IF(O55="",0,IF(ISERROR(VLOOKUP(N55,入力シート!B$280:M$284,11,0)),P54,VLOOKUP(N55,入力シート!B$280:M$284,11,0)))</f>
        <v>0</v>
      </c>
    </row>
    <row r="56" spans="2:16">
      <c r="B56" s="109">
        <f t="shared" si="0"/>
        <v>2077</v>
      </c>
      <c r="C56" s="109" t="str">
        <f>IF(OR(AND(B56&gt;=入力シート!B$258,B56&lt;=入力シート!F$258),AND(B56&gt;=入力シート!B$259,B56&lt;=入力シート!F$259),AND(B56&gt;=入力シート!B$260,B56&lt;=入力シート!F$260),AND(B56&gt;=入力シート!B$261,B56&lt;=入力シート!F$261),AND(B56&gt;=入力シート!B$262,B56&lt;=入力シート!F$262)),B56,"")</f>
        <v/>
      </c>
      <c r="D56" s="109">
        <f>IF(C56="",0,IF(ISERROR(VLOOKUP(B56,入力シート!B$258:M$262,11,0)),D55,VLOOKUP(B56,入力シート!B$258:M$262,11,0)))</f>
        <v>0</v>
      </c>
      <c r="F56" s="109">
        <f t="shared" si="1"/>
        <v>2077</v>
      </c>
      <c r="G56" s="109">
        <f>IF(OR(AND(F56&gt;=入力シート!B$265,F56&lt;=入力シート!F$265),AND(F56&gt;=入力シート!B$266,F56&lt;=入力シート!F$266),AND(F56&gt;=入力シート!B$267,F56&lt;=入力シート!F$267),AND(F56&gt;=入力シート!B$268,F56&lt;=入力シート!F$268),AND(F56&gt;=入力シート!B$269,F56&lt;=入力シート!F$269)),F56,"")</f>
        <v>2077</v>
      </c>
      <c r="H56" s="109">
        <f>IF(G56="",0,IF(ISERROR(VLOOKUP(F56,入力シート!B$265:M$269,11,0)),H55,VLOOKUP(F56,入力シート!B$265:M$269,11,0)))</f>
        <v>120</v>
      </c>
      <c r="J56" s="109">
        <f t="shared" si="2"/>
        <v>2077</v>
      </c>
      <c r="K56" s="109" t="str">
        <f>IF(OR(AND(J56&gt;=入力シート!B$273,J56&lt;=入力シート!F$273),AND(J56&gt;=入力シート!B$274,J56&lt;=入力シート!F$274),AND(J56&gt;=入力シート!B$275,J56&lt;=入力シート!F$275),AND(J56&gt;=入力シート!B$276,J56&lt;=入力シート!F$276),AND(J56&gt;=入力シート!B$277,J56&lt;=入力シート!F$277)),J56,"")</f>
        <v/>
      </c>
      <c r="L56" s="109">
        <f>IF(K56="",0,IF(ISERROR(VLOOKUP(J56,入力シート!B$273:M$277,11,0)),L55,VLOOKUP(J56,入力シート!B$273:M$277,11,0)))</f>
        <v>0</v>
      </c>
      <c r="N56" s="109">
        <f t="shared" si="3"/>
        <v>2077</v>
      </c>
      <c r="O56" s="109" t="str">
        <f>IF(OR(AND(N56&gt;=入力シート!B$280,N56&lt;=入力シート!F$280),AND(N56&gt;=入力シート!B$281,N56&lt;=入力シート!F$281),AND(N56&gt;=入力シート!B$282,N56&lt;=入力シート!F$282),AND(N56&gt;=入力シート!B$283,N56&lt;=入力シート!F$283),AND(N56&gt;=入力シート!B$284,N56&lt;=入力シート!F$284)),N56,"")</f>
        <v/>
      </c>
      <c r="P56" s="109">
        <f>IF(O56="",0,IF(ISERROR(VLOOKUP(N56,入力シート!B$280:M$284,11,0)),P55,VLOOKUP(N56,入力シート!B$280:M$284,11,0)))</f>
        <v>0</v>
      </c>
    </row>
    <row r="57" spans="2:16">
      <c r="B57" s="109">
        <f t="shared" si="0"/>
        <v>2078</v>
      </c>
      <c r="C57" s="109" t="str">
        <f>IF(OR(AND(B57&gt;=入力シート!B$258,B57&lt;=入力シート!F$258),AND(B57&gt;=入力シート!B$259,B57&lt;=入力シート!F$259),AND(B57&gt;=入力シート!B$260,B57&lt;=入力シート!F$260),AND(B57&gt;=入力シート!B$261,B57&lt;=入力シート!F$261),AND(B57&gt;=入力シート!B$262,B57&lt;=入力シート!F$262)),B57,"")</f>
        <v/>
      </c>
      <c r="D57" s="109">
        <f>IF(C57="",0,IF(ISERROR(VLOOKUP(B57,入力シート!B$258:M$262,11,0)),D56,VLOOKUP(B57,入力シート!B$258:M$262,11,0)))</f>
        <v>0</v>
      </c>
      <c r="F57" s="109">
        <f t="shared" si="1"/>
        <v>2078</v>
      </c>
      <c r="G57" s="109">
        <f>IF(OR(AND(F57&gt;=入力シート!B$265,F57&lt;=入力シート!F$265),AND(F57&gt;=入力シート!B$266,F57&lt;=入力シート!F$266),AND(F57&gt;=入力シート!B$267,F57&lt;=入力シート!F$267),AND(F57&gt;=入力シート!B$268,F57&lt;=入力シート!F$268),AND(F57&gt;=入力シート!B$269,F57&lt;=入力シート!F$269)),F57,"")</f>
        <v>2078</v>
      </c>
      <c r="H57" s="109">
        <f>IF(G57="",0,IF(ISERROR(VLOOKUP(F57,入力シート!B$265:M$269,11,0)),H56,VLOOKUP(F57,入力シート!B$265:M$269,11,0)))</f>
        <v>120</v>
      </c>
      <c r="J57" s="109">
        <f t="shared" si="2"/>
        <v>2078</v>
      </c>
      <c r="K57" s="109" t="str">
        <f>IF(OR(AND(J57&gt;=入力シート!B$273,J57&lt;=入力シート!F$273),AND(J57&gt;=入力シート!B$274,J57&lt;=入力シート!F$274),AND(J57&gt;=入力シート!B$275,J57&lt;=入力シート!F$275),AND(J57&gt;=入力シート!B$276,J57&lt;=入力シート!F$276),AND(J57&gt;=入力シート!B$277,J57&lt;=入力シート!F$277)),J57,"")</f>
        <v/>
      </c>
      <c r="L57" s="109">
        <f>IF(K57="",0,IF(ISERROR(VLOOKUP(J57,入力シート!B$273:M$277,11,0)),L56,VLOOKUP(J57,入力シート!B$273:M$277,11,0)))</f>
        <v>0</v>
      </c>
      <c r="N57" s="109">
        <f t="shared" si="3"/>
        <v>2078</v>
      </c>
      <c r="O57" s="109" t="str">
        <f>IF(OR(AND(N57&gt;=入力シート!B$280,N57&lt;=入力シート!F$280),AND(N57&gt;=入力シート!B$281,N57&lt;=入力シート!F$281),AND(N57&gt;=入力シート!B$282,N57&lt;=入力シート!F$282),AND(N57&gt;=入力シート!B$283,N57&lt;=入力シート!F$283),AND(N57&gt;=入力シート!B$284,N57&lt;=入力シート!F$284)),N57,"")</f>
        <v/>
      </c>
      <c r="P57" s="109">
        <f>IF(O57="",0,IF(ISERROR(VLOOKUP(N57,入力シート!B$280:M$284,11,0)),P56,VLOOKUP(N57,入力シート!B$280:M$284,11,0)))</f>
        <v>0</v>
      </c>
    </row>
    <row r="58" spans="2:16">
      <c r="B58" s="109">
        <f t="shared" si="0"/>
        <v>2079</v>
      </c>
      <c r="C58" s="109" t="str">
        <f>IF(OR(AND(B58&gt;=入力シート!B$258,B58&lt;=入力シート!F$258),AND(B58&gt;=入力シート!B$259,B58&lt;=入力シート!F$259),AND(B58&gt;=入力シート!B$260,B58&lt;=入力シート!F$260),AND(B58&gt;=入力シート!B$261,B58&lt;=入力シート!F$261),AND(B58&gt;=入力シート!B$262,B58&lt;=入力シート!F$262)),B58,"")</f>
        <v/>
      </c>
      <c r="D58" s="109">
        <f>IF(C58="",0,IF(ISERROR(VLOOKUP(B58,入力シート!B$258:M$262,11,0)),D57,VLOOKUP(B58,入力シート!B$258:M$262,11,0)))</f>
        <v>0</v>
      </c>
      <c r="F58" s="109">
        <f t="shared" si="1"/>
        <v>2079</v>
      </c>
      <c r="G58" s="109">
        <f>IF(OR(AND(F58&gt;=入力シート!B$265,F58&lt;=入力シート!F$265),AND(F58&gt;=入力シート!B$266,F58&lt;=入力シート!F$266),AND(F58&gt;=入力シート!B$267,F58&lt;=入力シート!F$267),AND(F58&gt;=入力シート!B$268,F58&lt;=入力シート!F$268),AND(F58&gt;=入力シート!B$269,F58&lt;=入力シート!F$269)),F58,"")</f>
        <v>2079</v>
      </c>
      <c r="H58" s="109">
        <f>IF(G58="",0,IF(ISERROR(VLOOKUP(F58,入力シート!B$265:M$269,11,0)),H57,VLOOKUP(F58,入力シート!B$265:M$269,11,0)))</f>
        <v>120</v>
      </c>
      <c r="J58" s="109">
        <f t="shared" si="2"/>
        <v>2079</v>
      </c>
      <c r="K58" s="109" t="str">
        <f>IF(OR(AND(J58&gt;=入力シート!B$273,J58&lt;=入力シート!F$273),AND(J58&gt;=入力シート!B$274,J58&lt;=入力シート!F$274),AND(J58&gt;=入力シート!B$275,J58&lt;=入力シート!F$275),AND(J58&gt;=入力シート!B$276,J58&lt;=入力シート!F$276),AND(J58&gt;=入力シート!B$277,J58&lt;=入力シート!F$277)),J58,"")</f>
        <v/>
      </c>
      <c r="L58" s="109">
        <f>IF(K58="",0,IF(ISERROR(VLOOKUP(J58,入力シート!B$273:M$277,11,0)),L57,VLOOKUP(J58,入力シート!B$273:M$277,11,0)))</f>
        <v>0</v>
      </c>
      <c r="N58" s="109">
        <f t="shared" si="3"/>
        <v>2079</v>
      </c>
      <c r="O58" s="109" t="str">
        <f>IF(OR(AND(N58&gt;=入力シート!B$280,N58&lt;=入力シート!F$280),AND(N58&gt;=入力シート!B$281,N58&lt;=入力シート!F$281),AND(N58&gt;=入力シート!B$282,N58&lt;=入力シート!F$282),AND(N58&gt;=入力シート!B$283,N58&lt;=入力シート!F$283),AND(N58&gt;=入力シート!B$284,N58&lt;=入力シート!F$284)),N58,"")</f>
        <v/>
      </c>
      <c r="P58" s="109">
        <f>IF(O58="",0,IF(ISERROR(VLOOKUP(N58,入力シート!B$280:M$284,11,0)),P57,VLOOKUP(N58,入力シート!B$280:M$284,11,0)))</f>
        <v>0</v>
      </c>
    </row>
    <row r="59" spans="2:16">
      <c r="B59" s="109">
        <f t="shared" si="0"/>
        <v>2080</v>
      </c>
      <c r="C59" s="109" t="str">
        <f>IF(OR(AND(B59&gt;=入力シート!B$258,B59&lt;=入力シート!F$258),AND(B59&gt;=入力シート!B$259,B59&lt;=入力シート!F$259),AND(B59&gt;=入力シート!B$260,B59&lt;=入力シート!F$260),AND(B59&gt;=入力シート!B$261,B59&lt;=入力シート!F$261),AND(B59&gt;=入力シート!B$262,B59&lt;=入力シート!F$262)),B59,"")</f>
        <v/>
      </c>
      <c r="D59" s="109">
        <f>IF(C59="",0,IF(ISERROR(VLOOKUP(B59,入力シート!B$258:M$262,11,0)),D58,VLOOKUP(B59,入力シート!B$258:M$262,11,0)))</f>
        <v>0</v>
      </c>
      <c r="F59" s="109">
        <f t="shared" si="1"/>
        <v>2080</v>
      </c>
      <c r="G59" s="109">
        <f>IF(OR(AND(F59&gt;=入力シート!B$265,F59&lt;=入力シート!F$265),AND(F59&gt;=入力シート!B$266,F59&lt;=入力シート!F$266),AND(F59&gt;=入力シート!B$267,F59&lt;=入力シート!F$267),AND(F59&gt;=入力シート!B$268,F59&lt;=入力シート!F$268),AND(F59&gt;=入力シート!B$269,F59&lt;=入力シート!F$269)),F59,"")</f>
        <v>2080</v>
      </c>
      <c r="H59" s="109">
        <f>IF(G59="",0,IF(ISERROR(VLOOKUP(F59,入力シート!B$265:M$269,11,0)),H58,VLOOKUP(F59,入力シート!B$265:M$269,11,0)))</f>
        <v>120</v>
      </c>
      <c r="J59" s="109">
        <f t="shared" si="2"/>
        <v>2080</v>
      </c>
      <c r="K59" s="109" t="str">
        <f>IF(OR(AND(J59&gt;=入力シート!B$273,J59&lt;=入力シート!F$273),AND(J59&gt;=入力シート!B$274,J59&lt;=入力シート!F$274),AND(J59&gt;=入力シート!B$275,J59&lt;=入力シート!F$275),AND(J59&gt;=入力シート!B$276,J59&lt;=入力シート!F$276),AND(J59&gt;=入力シート!B$277,J59&lt;=入力シート!F$277)),J59,"")</f>
        <v/>
      </c>
      <c r="L59" s="109">
        <f>IF(K59="",0,IF(ISERROR(VLOOKUP(J59,入力シート!B$273:M$277,11,0)),L58,VLOOKUP(J59,入力シート!B$273:M$277,11,0)))</f>
        <v>0</v>
      </c>
      <c r="N59" s="109">
        <f t="shared" si="3"/>
        <v>2080</v>
      </c>
      <c r="O59" s="109" t="str">
        <f>IF(OR(AND(N59&gt;=入力シート!B$280,N59&lt;=入力シート!F$280),AND(N59&gt;=入力シート!B$281,N59&lt;=入力シート!F$281),AND(N59&gt;=入力シート!B$282,N59&lt;=入力シート!F$282),AND(N59&gt;=入力シート!B$283,N59&lt;=入力シート!F$283),AND(N59&gt;=入力シート!B$284,N59&lt;=入力シート!F$284)),N59,"")</f>
        <v/>
      </c>
      <c r="P59" s="109">
        <f>IF(O59="",0,IF(ISERROR(VLOOKUP(N59,入力シート!B$280:M$284,11,0)),P58,VLOOKUP(N59,入力シート!B$280:M$284,11,0)))</f>
        <v>0</v>
      </c>
    </row>
    <row r="60" spans="2:16">
      <c r="B60" s="109">
        <f t="shared" si="0"/>
        <v>2081</v>
      </c>
      <c r="C60" s="109" t="str">
        <f>IF(OR(AND(B60&gt;=入力シート!B$258,B60&lt;=入力シート!F$258),AND(B60&gt;=入力シート!B$259,B60&lt;=入力シート!F$259),AND(B60&gt;=入力シート!B$260,B60&lt;=入力シート!F$260),AND(B60&gt;=入力シート!B$261,B60&lt;=入力シート!F$261),AND(B60&gt;=入力シート!B$262,B60&lt;=入力シート!F$262)),B60,"")</f>
        <v/>
      </c>
      <c r="D60" s="109">
        <f>IF(C60="",0,IF(ISERROR(VLOOKUP(B60,入力シート!B$258:M$262,11,0)),D59,VLOOKUP(B60,入力シート!B$258:M$262,11,0)))</f>
        <v>0</v>
      </c>
      <c r="F60" s="109">
        <f t="shared" si="1"/>
        <v>2081</v>
      </c>
      <c r="G60" s="109" t="str">
        <f>IF(OR(AND(F60&gt;=入力シート!B$265,F60&lt;=入力シート!F$265),AND(F60&gt;=入力シート!B$266,F60&lt;=入力シート!F$266),AND(F60&gt;=入力シート!B$267,F60&lt;=入力シート!F$267),AND(F60&gt;=入力シート!B$268,F60&lt;=入力シート!F$268),AND(F60&gt;=入力シート!B$269,F60&lt;=入力シート!F$269)),F60,"")</f>
        <v/>
      </c>
      <c r="H60" s="109">
        <f>IF(G60="",0,IF(ISERROR(VLOOKUP(F60,入力シート!B$265:M$269,11,0)),H59,VLOOKUP(F60,入力シート!B$265:M$269,11,0)))</f>
        <v>0</v>
      </c>
      <c r="J60" s="109">
        <f t="shared" si="2"/>
        <v>2081</v>
      </c>
      <c r="K60" s="109" t="str">
        <f>IF(OR(AND(J60&gt;=入力シート!B$273,J60&lt;=入力シート!F$273),AND(J60&gt;=入力シート!B$274,J60&lt;=入力シート!F$274),AND(J60&gt;=入力シート!B$275,J60&lt;=入力シート!F$275),AND(J60&gt;=入力シート!B$276,J60&lt;=入力シート!F$276),AND(J60&gt;=入力シート!B$277,J60&lt;=入力シート!F$277)),J60,"")</f>
        <v/>
      </c>
      <c r="L60" s="109">
        <f>IF(K60="",0,IF(ISERROR(VLOOKUP(J60,入力シート!B$273:M$277,11,0)),L59,VLOOKUP(J60,入力シート!B$273:M$277,11,0)))</f>
        <v>0</v>
      </c>
      <c r="N60" s="109">
        <f t="shared" si="3"/>
        <v>2081</v>
      </c>
      <c r="O60" s="109" t="str">
        <f>IF(OR(AND(N60&gt;=入力シート!B$280,N60&lt;=入力シート!F$280),AND(N60&gt;=入力シート!B$281,N60&lt;=入力シート!F$281),AND(N60&gt;=入力シート!B$282,N60&lt;=入力シート!F$282),AND(N60&gt;=入力シート!B$283,N60&lt;=入力シート!F$283),AND(N60&gt;=入力シート!B$284,N60&lt;=入力シート!F$284)),N60,"")</f>
        <v/>
      </c>
      <c r="P60" s="109">
        <f>IF(O60="",0,IF(ISERROR(VLOOKUP(N60,入力シート!B$280:M$284,11,0)),P59,VLOOKUP(N60,入力シート!B$280:M$284,11,0)))</f>
        <v>0</v>
      </c>
    </row>
    <row r="61" spans="2:16">
      <c r="B61" s="109">
        <f t="shared" si="0"/>
        <v>2082</v>
      </c>
      <c r="C61" s="109" t="str">
        <f>IF(OR(AND(B61&gt;=入力シート!B$258,B61&lt;=入力シート!F$258),AND(B61&gt;=入力シート!B$259,B61&lt;=入力シート!F$259),AND(B61&gt;=入力シート!B$260,B61&lt;=入力シート!F$260),AND(B61&gt;=入力シート!B$261,B61&lt;=入力シート!F$261),AND(B61&gt;=入力シート!B$262,B61&lt;=入力シート!F$262)),B61,"")</f>
        <v/>
      </c>
      <c r="D61" s="109">
        <f>IF(C61="",0,IF(ISERROR(VLOOKUP(B61,入力シート!B$258:M$262,11,0)),D60,VLOOKUP(B61,入力シート!B$258:M$262,11,0)))</f>
        <v>0</v>
      </c>
      <c r="F61" s="109">
        <f t="shared" si="1"/>
        <v>2082</v>
      </c>
      <c r="G61" s="109" t="str">
        <f>IF(OR(AND(F61&gt;=入力シート!B$265,F61&lt;=入力シート!F$265),AND(F61&gt;=入力シート!B$266,F61&lt;=入力シート!F$266),AND(F61&gt;=入力シート!B$267,F61&lt;=入力シート!F$267),AND(F61&gt;=入力シート!B$268,F61&lt;=入力シート!F$268),AND(F61&gt;=入力シート!B$269,F61&lt;=入力シート!F$269)),F61,"")</f>
        <v/>
      </c>
      <c r="H61" s="109">
        <f>IF(G61="",0,IF(ISERROR(VLOOKUP(F61,入力シート!B$265:M$269,11,0)),H60,VLOOKUP(F61,入力シート!B$265:M$269,11,0)))</f>
        <v>0</v>
      </c>
      <c r="J61" s="109">
        <f t="shared" si="2"/>
        <v>2082</v>
      </c>
      <c r="K61" s="109" t="str">
        <f>IF(OR(AND(J61&gt;=入力シート!B$273,J61&lt;=入力シート!F$273),AND(J61&gt;=入力シート!B$274,J61&lt;=入力シート!F$274),AND(J61&gt;=入力シート!B$275,J61&lt;=入力シート!F$275),AND(J61&gt;=入力シート!B$276,J61&lt;=入力シート!F$276),AND(J61&gt;=入力シート!B$277,J61&lt;=入力シート!F$277)),J61,"")</f>
        <v/>
      </c>
      <c r="L61" s="109">
        <f>IF(K61="",0,IF(ISERROR(VLOOKUP(J61,入力シート!B$273:M$277,11,0)),L60,VLOOKUP(J61,入力シート!B$273:M$277,11,0)))</f>
        <v>0</v>
      </c>
      <c r="N61" s="109">
        <f t="shared" si="3"/>
        <v>2082</v>
      </c>
      <c r="O61" s="109" t="str">
        <f>IF(OR(AND(N61&gt;=入力シート!B$280,N61&lt;=入力シート!F$280),AND(N61&gt;=入力シート!B$281,N61&lt;=入力シート!F$281),AND(N61&gt;=入力シート!B$282,N61&lt;=入力シート!F$282),AND(N61&gt;=入力シート!B$283,N61&lt;=入力シート!F$283),AND(N61&gt;=入力シート!B$284,N61&lt;=入力シート!F$284)),N61,"")</f>
        <v/>
      </c>
      <c r="P61" s="109">
        <f>IF(O61="",0,IF(ISERROR(VLOOKUP(N61,入力シート!B$280:M$284,11,0)),P60,VLOOKUP(N61,入力シート!B$280:M$284,11,0)))</f>
        <v>0</v>
      </c>
    </row>
    <row r="62" spans="2:16">
      <c r="B62" s="109">
        <f t="shared" si="0"/>
        <v>2083</v>
      </c>
      <c r="C62" s="109" t="str">
        <f>IF(OR(AND(B62&gt;=入力シート!B$258,B62&lt;=入力シート!F$258),AND(B62&gt;=入力シート!B$259,B62&lt;=入力シート!F$259),AND(B62&gt;=入力シート!B$260,B62&lt;=入力シート!F$260),AND(B62&gt;=入力シート!B$261,B62&lt;=入力シート!F$261),AND(B62&gt;=入力シート!B$262,B62&lt;=入力シート!F$262)),B62,"")</f>
        <v/>
      </c>
      <c r="D62" s="109">
        <f>IF(C62="",0,IF(ISERROR(VLOOKUP(B62,入力シート!B$258:M$262,11,0)),D61,VLOOKUP(B62,入力シート!B$258:M$262,11,0)))</f>
        <v>0</v>
      </c>
      <c r="F62" s="109">
        <f t="shared" si="1"/>
        <v>2083</v>
      </c>
      <c r="G62" s="109" t="str">
        <f>IF(OR(AND(F62&gt;=入力シート!B$265,F62&lt;=入力シート!F$265),AND(F62&gt;=入力シート!B$266,F62&lt;=入力シート!F$266),AND(F62&gt;=入力シート!B$267,F62&lt;=入力シート!F$267),AND(F62&gt;=入力シート!B$268,F62&lt;=入力シート!F$268),AND(F62&gt;=入力シート!B$269,F62&lt;=入力シート!F$269)),F62,"")</f>
        <v/>
      </c>
      <c r="H62" s="109">
        <f>IF(G62="",0,IF(ISERROR(VLOOKUP(F62,入力シート!B$265:M$269,11,0)),H61,VLOOKUP(F62,入力シート!B$265:M$269,11,0)))</f>
        <v>0</v>
      </c>
      <c r="J62" s="109">
        <f t="shared" si="2"/>
        <v>2083</v>
      </c>
      <c r="K62" s="109" t="str">
        <f>IF(OR(AND(J62&gt;=入力シート!B$273,J62&lt;=入力シート!F$273),AND(J62&gt;=入力シート!B$274,J62&lt;=入力シート!F$274),AND(J62&gt;=入力シート!B$275,J62&lt;=入力シート!F$275),AND(J62&gt;=入力シート!B$276,J62&lt;=入力シート!F$276),AND(J62&gt;=入力シート!B$277,J62&lt;=入力シート!F$277)),J62,"")</f>
        <v/>
      </c>
      <c r="L62" s="109">
        <f>IF(K62="",0,IF(ISERROR(VLOOKUP(J62,入力シート!B$273:M$277,11,0)),L61,VLOOKUP(J62,入力シート!B$273:M$277,11,0)))</f>
        <v>0</v>
      </c>
      <c r="N62" s="109">
        <f t="shared" si="3"/>
        <v>2083</v>
      </c>
      <c r="O62" s="109" t="str">
        <f>IF(OR(AND(N62&gt;=入力シート!B$280,N62&lt;=入力シート!F$280),AND(N62&gt;=入力シート!B$281,N62&lt;=入力シート!F$281),AND(N62&gt;=入力シート!B$282,N62&lt;=入力シート!F$282),AND(N62&gt;=入力シート!B$283,N62&lt;=入力シート!F$283),AND(N62&gt;=入力シート!B$284,N62&lt;=入力シート!F$284)),N62,"")</f>
        <v/>
      </c>
      <c r="P62" s="109">
        <f>IF(O62="",0,IF(ISERROR(VLOOKUP(N62,入力シート!B$280:M$284,11,0)),P61,VLOOKUP(N62,入力シート!B$280:M$284,11,0)))</f>
        <v>0</v>
      </c>
    </row>
    <row r="63" spans="2:16">
      <c r="B63" s="109">
        <f t="shared" si="0"/>
        <v>2084</v>
      </c>
      <c r="C63" s="109" t="str">
        <f>IF(OR(AND(B63&gt;=入力シート!B$258,B63&lt;=入力シート!F$258),AND(B63&gt;=入力シート!B$259,B63&lt;=入力シート!F$259),AND(B63&gt;=入力シート!B$260,B63&lt;=入力シート!F$260),AND(B63&gt;=入力シート!B$261,B63&lt;=入力シート!F$261),AND(B63&gt;=入力シート!B$262,B63&lt;=入力シート!F$262)),B63,"")</f>
        <v/>
      </c>
      <c r="D63" s="109">
        <f>IF(C63="",0,IF(ISERROR(VLOOKUP(B63,入力シート!B$258:M$262,11,0)),D62,VLOOKUP(B63,入力シート!B$258:M$262,11,0)))</f>
        <v>0</v>
      </c>
      <c r="F63" s="109">
        <f t="shared" si="1"/>
        <v>2084</v>
      </c>
      <c r="G63" s="109" t="str">
        <f>IF(OR(AND(F63&gt;=入力シート!B$265,F63&lt;=入力シート!F$265),AND(F63&gt;=入力シート!B$266,F63&lt;=入力シート!F$266),AND(F63&gt;=入力シート!B$267,F63&lt;=入力シート!F$267),AND(F63&gt;=入力シート!B$268,F63&lt;=入力シート!F$268),AND(F63&gt;=入力シート!B$269,F63&lt;=入力シート!F$269)),F63,"")</f>
        <v/>
      </c>
      <c r="H63" s="109">
        <f>IF(G63="",0,IF(ISERROR(VLOOKUP(F63,入力シート!B$265:M$269,11,0)),H62,VLOOKUP(F63,入力シート!B$265:M$269,11,0)))</f>
        <v>0</v>
      </c>
      <c r="J63" s="109">
        <f t="shared" si="2"/>
        <v>2084</v>
      </c>
      <c r="K63" s="109" t="str">
        <f>IF(OR(AND(J63&gt;=入力シート!B$273,J63&lt;=入力シート!F$273),AND(J63&gt;=入力シート!B$274,J63&lt;=入力シート!F$274),AND(J63&gt;=入力シート!B$275,J63&lt;=入力シート!F$275),AND(J63&gt;=入力シート!B$276,J63&lt;=入力シート!F$276),AND(J63&gt;=入力シート!B$277,J63&lt;=入力シート!F$277)),J63,"")</f>
        <v/>
      </c>
      <c r="L63" s="109">
        <f>IF(K63="",0,IF(ISERROR(VLOOKUP(J63,入力シート!B$273:M$277,11,0)),L62,VLOOKUP(J63,入力シート!B$273:M$277,11,0)))</f>
        <v>0</v>
      </c>
      <c r="N63" s="109">
        <f t="shared" si="3"/>
        <v>2084</v>
      </c>
      <c r="O63" s="109" t="str">
        <f>IF(OR(AND(N63&gt;=入力シート!B$280,N63&lt;=入力シート!F$280),AND(N63&gt;=入力シート!B$281,N63&lt;=入力シート!F$281),AND(N63&gt;=入力シート!B$282,N63&lt;=入力シート!F$282),AND(N63&gt;=入力シート!B$283,N63&lt;=入力シート!F$283),AND(N63&gt;=入力シート!B$284,N63&lt;=入力シート!F$284)),N63,"")</f>
        <v/>
      </c>
      <c r="P63" s="109">
        <f>IF(O63="",0,IF(ISERROR(VLOOKUP(N63,入力シート!B$280:M$284,11,0)),P62,VLOOKUP(N63,入力シート!B$280:M$284,11,0)))</f>
        <v>0</v>
      </c>
    </row>
    <row r="64" spans="2:16">
      <c r="B64" s="109">
        <f t="shared" si="0"/>
        <v>2085</v>
      </c>
      <c r="C64" s="109" t="str">
        <f>IF(OR(AND(B64&gt;=入力シート!B$258,B64&lt;=入力シート!F$258),AND(B64&gt;=入力シート!B$259,B64&lt;=入力シート!F$259),AND(B64&gt;=入力シート!B$260,B64&lt;=入力シート!F$260),AND(B64&gt;=入力シート!B$261,B64&lt;=入力シート!F$261),AND(B64&gt;=入力シート!B$262,B64&lt;=入力シート!F$262)),B64,"")</f>
        <v/>
      </c>
      <c r="D64" s="109">
        <f>IF(C64="",0,IF(ISERROR(VLOOKUP(B64,入力シート!B$258:M$262,11,0)),D63,VLOOKUP(B64,入力シート!B$258:M$262,11,0)))</f>
        <v>0</v>
      </c>
      <c r="F64" s="109">
        <f t="shared" si="1"/>
        <v>2085</v>
      </c>
      <c r="G64" s="109" t="str">
        <f>IF(OR(AND(F64&gt;=入力シート!B$265,F64&lt;=入力シート!F$265),AND(F64&gt;=入力シート!B$266,F64&lt;=入力シート!F$266),AND(F64&gt;=入力シート!B$267,F64&lt;=入力シート!F$267),AND(F64&gt;=入力シート!B$268,F64&lt;=入力シート!F$268),AND(F64&gt;=入力シート!B$269,F64&lt;=入力シート!F$269)),F64,"")</f>
        <v/>
      </c>
      <c r="H64" s="109">
        <f>IF(G64="",0,IF(ISERROR(VLOOKUP(F64,入力シート!B$265:M$269,11,0)),H63,VLOOKUP(F64,入力シート!B$265:M$269,11,0)))</f>
        <v>0</v>
      </c>
      <c r="J64" s="109">
        <f t="shared" si="2"/>
        <v>2085</v>
      </c>
      <c r="K64" s="109" t="str">
        <f>IF(OR(AND(J64&gt;=入力シート!B$273,J64&lt;=入力シート!F$273),AND(J64&gt;=入力シート!B$274,J64&lt;=入力シート!F$274),AND(J64&gt;=入力シート!B$275,J64&lt;=入力シート!F$275),AND(J64&gt;=入力シート!B$276,J64&lt;=入力シート!F$276),AND(J64&gt;=入力シート!B$277,J64&lt;=入力シート!F$277)),J64,"")</f>
        <v/>
      </c>
      <c r="L64" s="109">
        <f>IF(K64="",0,IF(ISERROR(VLOOKUP(J64,入力シート!B$273:M$277,11,0)),L63,VLOOKUP(J64,入力シート!B$273:M$277,11,0)))</f>
        <v>0</v>
      </c>
      <c r="N64" s="109">
        <f t="shared" si="3"/>
        <v>2085</v>
      </c>
      <c r="O64" s="109" t="str">
        <f>IF(OR(AND(N64&gt;=入力シート!B$280,N64&lt;=入力シート!F$280),AND(N64&gt;=入力シート!B$281,N64&lt;=入力シート!F$281),AND(N64&gt;=入力シート!B$282,N64&lt;=入力シート!F$282),AND(N64&gt;=入力シート!B$283,N64&lt;=入力シート!F$283),AND(N64&gt;=入力シート!B$284,N64&lt;=入力シート!F$284)),N64,"")</f>
        <v/>
      </c>
      <c r="P64" s="109">
        <f>IF(O64="",0,IF(ISERROR(VLOOKUP(N64,入力シート!B$280:M$284,11,0)),P63,VLOOKUP(N64,入力シート!B$280:M$284,11,0)))</f>
        <v>0</v>
      </c>
    </row>
    <row r="65" spans="2:16">
      <c r="B65" s="109">
        <f t="shared" si="0"/>
        <v>2086</v>
      </c>
      <c r="C65" s="109" t="str">
        <f>IF(OR(AND(B65&gt;=入力シート!B$258,B65&lt;=入力シート!F$258),AND(B65&gt;=入力シート!B$259,B65&lt;=入力シート!F$259),AND(B65&gt;=入力シート!B$260,B65&lt;=入力シート!F$260),AND(B65&gt;=入力シート!B$261,B65&lt;=入力シート!F$261),AND(B65&gt;=入力シート!B$262,B65&lt;=入力シート!F$262)),B65,"")</f>
        <v/>
      </c>
      <c r="D65" s="109">
        <f>IF(C65="",0,IF(ISERROR(VLOOKUP(B65,入力シート!B$258:M$262,11,0)),D64,VLOOKUP(B65,入力シート!B$258:M$262,11,0)))</f>
        <v>0</v>
      </c>
      <c r="F65" s="109">
        <f t="shared" si="1"/>
        <v>2086</v>
      </c>
      <c r="G65" s="109" t="str">
        <f>IF(OR(AND(F65&gt;=入力シート!B$265,F65&lt;=入力シート!F$265),AND(F65&gt;=入力シート!B$266,F65&lt;=入力シート!F$266),AND(F65&gt;=入力シート!B$267,F65&lt;=入力シート!F$267),AND(F65&gt;=入力シート!B$268,F65&lt;=入力シート!F$268),AND(F65&gt;=入力シート!B$269,F65&lt;=入力シート!F$269)),F65,"")</f>
        <v/>
      </c>
      <c r="H65" s="109">
        <f>IF(G65="",0,IF(ISERROR(VLOOKUP(F65,入力シート!B$265:M$269,11,0)),H64,VLOOKUP(F65,入力シート!B$265:M$269,11,0)))</f>
        <v>0</v>
      </c>
      <c r="J65" s="109">
        <f t="shared" si="2"/>
        <v>2086</v>
      </c>
      <c r="K65" s="109" t="str">
        <f>IF(OR(AND(J65&gt;=入力シート!B$273,J65&lt;=入力シート!F$273),AND(J65&gt;=入力シート!B$274,J65&lt;=入力シート!F$274),AND(J65&gt;=入力シート!B$275,J65&lt;=入力シート!F$275),AND(J65&gt;=入力シート!B$276,J65&lt;=入力シート!F$276),AND(J65&gt;=入力シート!B$277,J65&lt;=入力シート!F$277)),J65,"")</f>
        <v/>
      </c>
      <c r="L65" s="109">
        <f>IF(K65="",0,IF(ISERROR(VLOOKUP(J65,入力シート!B$273:M$277,11,0)),L64,VLOOKUP(J65,入力シート!B$273:M$277,11,0)))</f>
        <v>0</v>
      </c>
      <c r="N65" s="109">
        <f t="shared" si="3"/>
        <v>2086</v>
      </c>
      <c r="O65" s="109" t="str">
        <f>IF(OR(AND(N65&gt;=入力シート!B$280,N65&lt;=入力シート!F$280),AND(N65&gt;=入力シート!B$281,N65&lt;=入力シート!F$281),AND(N65&gt;=入力シート!B$282,N65&lt;=入力シート!F$282),AND(N65&gt;=入力シート!B$283,N65&lt;=入力シート!F$283),AND(N65&gt;=入力シート!B$284,N65&lt;=入力シート!F$284)),N65,"")</f>
        <v/>
      </c>
      <c r="P65" s="109">
        <f>IF(O65="",0,IF(ISERROR(VLOOKUP(N65,入力シート!B$280:M$284,11,0)),P64,VLOOKUP(N65,入力シート!B$280:M$284,11,0)))</f>
        <v>0</v>
      </c>
    </row>
    <row r="66" spans="2:16">
      <c r="B66" s="109">
        <f t="shared" si="0"/>
        <v>2087</v>
      </c>
      <c r="C66" s="109" t="str">
        <f>IF(OR(AND(B66&gt;=入力シート!B$258,B66&lt;=入力シート!F$258),AND(B66&gt;=入力シート!B$259,B66&lt;=入力シート!F$259),AND(B66&gt;=入力シート!B$260,B66&lt;=入力シート!F$260),AND(B66&gt;=入力シート!B$261,B66&lt;=入力シート!F$261),AND(B66&gt;=入力シート!B$262,B66&lt;=入力シート!F$262)),B66,"")</f>
        <v/>
      </c>
      <c r="D66" s="109">
        <f>IF(C66="",0,IF(ISERROR(VLOOKUP(B66,入力シート!B$258:M$262,11,0)),D65,VLOOKUP(B66,入力シート!B$258:M$262,11,0)))</f>
        <v>0</v>
      </c>
      <c r="F66" s="109">
        <f t="shared" si="1"/>
        <v>2087</v>
      </c>
      <c r="G66" s="109" t="str">
        <f>IF(OR(AND(F66&gt;=入力シート!B$265,F66&lt;=入力シート!F$265),AND(F66&gt;=入力シート!B$266,F66&lt;=入力シート!F$266),AND(F66&gt;=入力シート!B$267,F66&lt;=入力シート!F$267),AND(F66&gt;=入力シート!B$268,F66&lt;=入力シート!F$268),AND(F66&gt;=入力シート!B$269,F66&lt;=入力シート!F$269)),F66,"")</f>
        <v/>
      </c>
      <c r="H66" s="109">
        <f>IF(G66="",0,IF(ISERROR(VLOOKUP(F66,入力シート!B$265:M$269,11,0)),H65,VLOOKUP(F66,入力シート!B$265:M$269,11,0)))</f>
        <v>0</v>
      </c>
      <c r="J66" s="109">
        <f t="shared" si="2"/>
        <v>2087</v>
      </c>
      <c r="K66" s="109" t="str">
        <f>IF(OR(AND(J66&gt;=入力シート!B$273,J66&lt;=入力シート!F$273),AND(J66&gt;=入力シート!B$274,J66&lt;=入力シート!F$274),AND(J66&gt;=入力シート!B$275,J66&lt;=入力シート!F$275),AND(J66&gt;=入力シート!B$276,J66&lt;=入力シート!F$276),AND(J66&gt;=入力シート!B$277,J66&lt;=入力シート!F$277)),J66,"")</f>
        <v/>
      </c>
      <c r="L66" s="109">
        <f>IF(K66="",0,IF(ISERROR(VLOOKUP(J66,入力シート!B$273:M$277,11,0)),L65,VLOOKUP(J66,入力シート!B$273:M$277,11,0)))</f>
        <v>0</v>
      </c>
      <c r="N66" s="109">
        <f t="shared" si="3"/>
        <v>2087</v>
      </c>
      <c r="O66" s="109" t="str">
        <f>IF(OR(AND(N66&gt;=入力シート!B$280,N66&lt;=入力シート!F$280),AND(N66&gt;=入力シート!B$281,N66&lt;=入力シート!F$281),AND(N66&gt;=入力シート!B$282,N66&lt;=入力シート!F$282),AND(N66&gt;=入力シート!B$283,N66&lt;=入力シート!F$283),AND(N66&gt;=入力シート!B$284,N66&lt;=入力シート!F$284)),N66,"")</f>
        <v/>
      </c>
      <c r="P66" s="109">
        <f>IF(O66="",0,IF(ISERROR(VLOOKUP(N66,入力シート!B$280:M$284,11,0)),P65,VLOOKUP(N66,入力シート!B$280:M$284,11,0)))</f>
        <v>0</v>
      </c>
    </row>
    <row r="67" spans="2:16">
      <c r="B67" s="109">
        <f t="shared" si="0"/>
        <v>2088</v>
      </c>
      <c r="C67" s="109" t="str">
        <f>IF(OR(AND(B67&gt;=入力シート!B$258,B67&lt;=入力シート!F$258),AND(B67&gt;=入力シート!B$259,B67&lt;=入力シート!F$259),AND(B67&gt;=入力シート!B$260,B67&lt;=入力シート!F$260),AND(B67&gt;=入力シート!B$261,B67&lt;=入力シート!F$261),AND(B67&gt;=入力シート!B$262,B67&lt;=入力シート!F$262)),B67,"")</f>
        <v/>
      </c>
      <c r="D67" s="109">
        <f>IF(C67="",0,IF(ISERROR(VLOOKUP(B67,入力シート!B$258:M$262,11,0)),D66,VLOOKUP(B67,入力シート!B$258:M$262,11,0)))</f>
        <v>0</v>
      </c>
      <c r="F67" s="109">
        <f t="shared" si="1"/>
        <v>2088</v>
      </c>
      <c r="G67" s="109" t="str">
        <f>IF(OR(AND(F67&gt;=入力シート!B$265,F67&lt;=入力シート!F$265),AND(F67&gt;=入力シート!B$266,F67&lt;=入力シート!F$266),AND(F67&gt;=入力シート!B$267,F67&lt;=入力シート!F$267),AND(F67&gt;=入力シート!B$268,F67&lt;=入力シート!F$268),AND(F67&gt;=入力シート!B$269,F67&lt;=入力シート!F$269)),F67,"")</f>
        <v/>
      </c>
      <c r="H67" s="109">
        <f>IF(G67="",0,IF(ISERROR(VLOOKUP(F67,入力シート!B$265:M$269,11,0)),H66,VLOOKUP(F67,入力シート!B$265:M$269,11,0)))</f>
        <v>0</v>
      </c>
      <c r="J67" s="109">
        <f t="shared" si="2"/>
        <v>2088</v>
      </c>
      <c r="K67" s="109" t="str">
        <f>IF(OR(AND(J67&gt;=入力シート!B$273,J67&lt;=入力シート!F$273),AND(J67&gt;=入力シート!B$274,J67&lt;=入力シート!F$274),AND(J67&gt;=入力シート!B$275,J67&lt;=入力シート!F$275),AND(J67&gt;=入力シート!B$276,J67&lt;=入力シート!F$276),AND(J67&gt;=入力シート!B$277,J67&lt;=入力シート!F$277)),J67,"")</f>
        <v/>
      </c>
      <c r="L67" s="109">
        <f>IF(K67="",0,IF(ISERROR(VLOOKUP(J67,入力シート!B$273:M$277,11,0)),L66,VLOOKUP(J67,入力シート!B$273:M$277,11,0)))</f>
        <v>0</v>
      </c>
      <c r="N67" s="109">
        <f t="shared" si="3"/>
        <v>2088</v>
      </c>
      <c r="O67" s="109" t="str">
        <f>IF(OR(AND(N67&gt;=入力シート!B$280,N67&lt;=入力シート!F$280),AND(N67&gt;=入力シート!B$281,N67&lt;=入力シート!F$281),AND(N67&gt;=入力シート!B$282,N67&lt;=入力シート!F$282),AND(N67&gt;=入力シート!B$283,N67&lt;=入力シート!F$283),AND(N67&gt;=入力シート!B$284,N67&lt;=入力シート!F$284)),N67,"")</f>
        <v/>
      </c>
      <c r="P67" s="109">
        <f>IF(O67="",0,IF(ISERROR(VLOOKUP(N67,入力シート!B$280:M$284,11,0)),P66,VLOOKUP(N67,入力シート!B$280:M$284,11,0)))</f>
        <v>0</v>
      </c>
    </row>
    <row r="68" spans="2:16">
      <c r="B68" s="109">
        <f t="shared" si="0"/>
        <v>2089</v>
      </c>
      <c r="C68" s="109" t="str">
        <f>IF(OR(AND(B68&gt;=入力シート!B$258,B68&lt;=入力シート!F$258),AND(B68&gt;=入力シート!B$259,B68&lt;=入力シート!F$259),AND(B68&gt;=入力シート!B$260,B68&lt;=入力シート!F$260),AND(B68&gt;=入力シート!B$261,B68&lt;=入力シート!F$261),AND(B68&gt;=入力シート!B$262,B68&lt;=入力シート!F$262)),B68,"")</f>
        <v/>
      </c>
      <c r="D68" s="109">
        <f>IF(C68="",0,IF(ISERROR(VLOOKUP(B68,入力シート!B$258:M$262,11,0)),D67,VLOOKUP(B68,入力シート!B$258:M$262,11,0)))</f>
        <v>0</v>
      </c>
      <c r="F68" s="109">
        <f t="shared" si="1"/>
        <v>2089</v>
      </c>
      <c r="G68" s="109" t="str">
        <f>IF(OR(AND(F68&gt;=入力シート!B$265,F68&lt;=入力シート!F$265),AND(F68&gt;=入力シート!B$266,F68&lt;=入力シート!F$266),AND(F68&gt;=入力シート!B$267,F68&lt;=入力シート!F$267),AND(F68&gt;=入力シート!B$268,F68&lt;=入力シート!F$268),AND(F68&gt;=入力シート!B$269,F68&lt;=入力シート!F$269)),F68,"")</f>
        <v/>
      </c>
      <c r="H68" s="109">
        <f>IF(G68="",0,IF(ISERROR(VLOOKUP(F68,入力シート!B$265:M$269,11,0)),H67,VLOOKUP(F68,入力シート!B$265:M$269,11,0)))</f>
        <v>0</v>
      </c>
      <c r="J68" s="109">
        <f t="shared" si="2"/>
        <v>2089</v>
      </c>
      <c r="K68" s="109" t="str">
        <f>IF(OR(AND(J68&gt;=入力シート!B$273,J68&lt;=入力シート!F$273),AND(J68&gt;=入力シート!B$274,J68&lt;=入力シート!F$274),AND(J68&gt;=入力シート!B$275,J68&lt;=入力シート!F$275),AND(J68&gt;=入力シート!B$276,J68&lt;=入力シート!F$276),AND(J68&gt;=入力シート!B$277,J68&lt;=入力シート!F$277)),J68,"")</f>
        <v/>
      </c>
      <c r="L68" s="109">
        <f>IF(K68="",0,IF(ISERROR(VLOOKUP(J68,入力シート!B$273:M$277,11,0)),L67,VLOOKUP(J68,入力シート!B$273:M$277,11,0)))</f>
        <v>0</v>
      </c>
      <c r="N68" s="109">
        <f t="shared" si="3"/>
        <v>2089</v>
      </c>
      <c r="O68" s="109" t="str">
        <f>IF(OR(AND(N68&gt;=入力シート!B$280,N68&lt;=入力シート!F$280),AND(N68&gt;=入力シート!B$281,N68&lt;=入力シート!F$281),AND(N68&gt;=入力シート!B$282,N68&lt;=入力シート!F$282),AND(N68&gt;=入力シート!B$283,N68&lt;=入力シート!F$283),AND(N68&gt;=入力シート!B$284,N68&lt;=入力シート!F$284)),N68,"")</f>
        <v/>
      </c>
      <c r="P68" s="109">
        <f>IF(O68="",0,IF(ISERROR(VLOOKUP(N68,入力シート!B$280:M$284,11,0)),P67,VLOOKUP(N68,入力シート!B$280:M$284,11,0)))</f>
        <v>0</v>
      </c>
    </row>
    <row r="69" spans="2:16">
      <c r="B69" s="109">
        <f t="shared" si="0"/>
        <v>2090</v>
      </c>
      <c r="C69" s="109" t="str">
        <f>IF(OR(AND(B69&gt;=入力シート!B$258,B69&lt;=入力シート!F$258),AND(B69&gt;=入力シート!B$259,B69&lt;=入力シート!F$259),AND(B69&gt;=入力シート!B$260,B69&lt;=入力シート!F$260),AND(B69&gt;=入力シート!B$261,B69&lt;=入力シート!F$261),AND(B69&gt;=入力シート!B$262,B69&lt;=入力シート!F$262)),B69,"")</f>
        <v/>
      </c>
      <c r="D69" s="109">
        <f>IF(C69="",0,IF(ISERROR(VLOOKUP(B69,入力シート!B$258:M$262,11,0)),D68,VLOOKUP(B69,入力シート!B$258:M$262,11,0)))</f>
        <v>0</v>
      </c>
      <c r="F69" s="109">
        <f t="shared" si="1"/>
        <v>2090</v>
      </c>
      <c r="G69" s="109" t="str">
        <f>IF(OR(AND(F69&gt;=入力シート!B$265,F69&lt;=入力シート!F$265),AND(F69&gt;=入力シート!B$266,F69&lt;=入力シート!F$266),AND(F69&gt;=入力シート!B$267,F69&lt;=入力シート!F$267),AND(F69&gt;=入力シート!B$268,F69&lt;=入力シート!F$268),AND(F69&gt;=入力シート!B$269,F69&lt;=入力シート!F$269)),F69,"")</f>
        <v/>
      </c>
      <c r="H69" s="109">
        <f>IF(G69="",0,IF(ISERROR(VLOOKUP(F69,入力シート!B$265:M$269,11,0)),H68,VLOOKUP(F69,入力シート!B$265:M$269,11,0)))</f>
        <v>0</v>
      </c>
      <c r="J69" s="109">
        <f t="shared" si="2"/>
        <v>2090</v>
      </c>
      <c r="K69" s="109" t="str">
        <f>IF(OR(AND(J69&gt;=入力シート!B$273,J69&lt;=入力シート!F$273),AND(J69&gt;=入力シート!B$274,J69&lt;=入力シート!F$274),AND(J69&gt;=入力シート!B$275,J69&lt;=入力シート!F$275),AND(J69&gt;=入力シート!B$276,J69&lt;=入力シート!F$276),AND(J69&gt;=入力シート!B$277,J69&lt;=入力シート!F$277)),J69,"")</f>
        <v/>
      </c>
      <c r="L69" s="109">
        <f>IF(K69="",0,IF(ISERROR(VLOOKUP(J69,入力シート!B$273:M$277,11,0)),L68,VLOOKUP(J69,入力シート!B$273:M$277,11,0)))</f>
        <v>0</v>
      </c>
      <c r="N69" s="109">
        <f t="shared" si="3"/>
        <v>2090</v>
      </c>
      <c r="O69" s="109" t="str">
        <f>IF(OR(AND(N69&gt;=入力シート!B$280,N69&lt;=入力シート!F$280),AND(N69&gt;=入力シート!B$281,N69&lt;=入力シート!F$281),AND(N69&gt;=入力シート!B$282,N69&lt;=入力シート!F$282),AND(N69&gt;=入力シート!B$283,N69&lt;=入力シート!F$283),AND(N69&gt;=入力シート!B$284,N69&lt;=入力シート!F$284)),N69,"")</f>
        <v/>
      </c>
      <c r="P69" s="109">
        <f>IF(O69="",0,IF(ISERROR(VLOOKUP(N69,入力シート!B$280:M$284,11,0)),P68,VLOOKUP(N69,入力シート!B$280:M$284,11,0)))</f>
        <v>0</v>
      </c>
    </row>
    <row r="70" spans="2:16">
      <c r="B70" s="109">
        <f t="shared" ref="B70:B86" si="4">B69+1</f>
        <v>2091</v>
      </c>
      <c r="C70" s="109" t="str">
        <f>IF(OR(AND(B70&gt;=入力シート!B$258,B70&lt;=入力シート!F$258),AND(B70&gt;=入力シート!B$259,B70&lt;=入力シート!F$259),AND(B70&gt;=入力シート!B$260,B70&lt;=入力シート!F$260),AND(B70&gt;=入力シート!B$261,B70&lt;=入力シート!F$261),AND(B70&gt;=入力シート!B$262,B70&lt;=入力シート!F$262)),B70,"")</f>
        <v/>
      </c>
      <c r="D70" s="109">
        <f>IF(C70="",0,IF(ISERROR(VLOOKUP(B70,入力シート!B$258:M$262,11,0)),D69,VLOOKUP(B70,入力シート!B$258:M$262,11,0)))</f>
        <v>0</v>
      </c>
      <c r="F70" s="109">
        <f t="shared" ref="F70:F86" si="5">F69+1</f>
        <v>2091</v>
      </c>
      <c r="G70" s="109" t="str">
        <f>IF(OR(AND(F70&gt;=入力シート!B$265,F70&lt;=入力シート!F$265),AND(F70&gt;=入力シート!B$266,F70&lt;=入力シート!F$266),AND(F70&gt;=入力シート!B$267,F70&lt;=入力シート!F$267),AND(F70&gt;=入力シート!B$268,F70&lt;=入力シート!F$268),AND(F70&gt;=入力シート!B$269,F70&lt;=入力シート!F$269)),F70,"")</f>
        <v/>
      </c>
      <c r="H70" s="109">
        <f>IF(G70="",0,IF(ISERROR(VLOOKUP(F70,入力シート!B$265:M$269,11,0)),H69,VLOOKUP(F70,入力シート!B$265:M$269,11,0)))</f>
        <v>0</v>
      </c>
      <c r="J70" s="109">
        <f t="shared" ref="J70:J86" si="6">J69+1</f>
        <v>2091</v>
      </c>
      <c r="K70" s="109" t="str">
        <f>IF(OR(AND(J70&gt;=入力シート!B$273,J70&lt;=入力シート!F$273),AND(J70&gt;=入力シート!B$274,J70&lt;=入力シート!F$274),AND(J70&gt;=入力シート!B$275,J70&lt;=入力シート!F$275),AND(J70&gt;=入力シート!B$276,J70&lt;=入力シート!F$276),AND(J70&gt;=入力シート!B$277,J70&lt;=入力シート!F$277)),J70,"")</f>
        <v/>
      </c>
      <c r="L70" s="109">
        <f>IF(K70="",0,IF(ISERROR(VLOOKUP(J70,入力シート!B$273:M$277,11,0)),L69,VLOOKUP(J70,入力シート!B$273:M$277,11,0)))</f>
        <v>0</v>
      </c>
      <c r="N70" s="109">
        <f t="shared" ref="N70:N86" si="7">N69+1</f>
        <v>2091</v>
      </c>
      <c r="O70" s="109" t="str">
        <f>IF(OR(AND(N70&gt;=入力シート!B$280,N70&lt;=入力シート!F$280),AND(N70&gt;=入力シート!B$281,N70&lt;=入力シート!F$281),AND(N70&gt;=入力シート!B$282,N70&lt;=入力シート!F$282),AND(N70&gt;=入力シート!B$283,N70&lt;=入力シート!F$283),AND(N70&gt;=入力シート!B$284,N70&lt;=入力シート!F$284)),N70,"")</f>
        <v/>
      </c>
      <c r="P70" s="109">
        <f>IF(O70="",0,IF(ISERROR(VLOOKUP(N70,入力シート!B$280:M$284,11,0)),P69,VLOOKUP(N70,入力シート!B$280:M$284,11,0)))</f>
        <v>0</v>
      </c>
    </row>
    <row r="71" spans="2:16">
      <c r="B71" s="109">
        <f t="shared" si="4"/>
        <v>2092</v>
      </c>
      <c r="C71" s="109" t="str">
        <f>IF(OR(AND(B71&gt;=入力シート!B$258,B71&lt;=入力シート!F$258),AND(B71&gt;=入力シート!B$259,B71&lt;=入力シート!F$259),AND(B71&gt;=入力シート!B$260,B71&lt;=入力シート!F$260),AND(B71&gt;=入力シート!B$261,B71&lt;=入力シート!F$261),AND(B71&gt;=入力シート!B$262,B71&lt;=入力シート!F$262)),B71,"")</f>
        <v/>
      </c>
      <c r="D71" s="109">
        <f>IF(C71="",0,IF(ISERROR(VLOOKUP(B71,入力シート!B$258:M$262,11,0)),D70,VLOOKUP(B71,入力シート!B$258:M$262,11,0)))</f>
        <v>0</v>
      </c>
      <c r="F71" s="109">
        <f t="shared" si="5"/>
        <v>2092</v>
      </c>
      <c r="G71" s="109" t="str">
        <f>IF(OR(AND(F71&gt;=入力シート!B$265,F71&lt;=入力シート!F$265),AND(F71&gt;=入力シート!B$266,F71&lt;=入力シート!F$266),AND(F71&gt;=入力シート!B$267,F71&lt;=入力シート!F$267),AND(F71&gt;=入力シート!B$268,F71&lt;=入力シート!F$268),AND(F71&gt;=入力シート!B$269,F71&lt;=入力シート!F$269)),F71,"")</f>
        <v/>
      </c>
      <c r="H71" s="109">
        <f>IF(G71="",0,IF(ISERROR(VLOOKUP(F71,入力シート!B$265:M$269,11,0)),H70,VLOOKUP(F71,入力シート!B$265:M$269,11,0)))</f>
        <v>0</v>
      </c>
      <c r="J71" s="109">
        <f t="shared" si="6"/>
        <v>2092</v>
      </c>
      <c r="K71" s="109" t="str">
        <f>IF(OR(AND(J71&gt;=入力シート!B$273,J71&lt;=入力シート!F$273),AND(J71&gt;=入力シート!B$274,J71&lt;=入力シート!F$274),AND(J71&gt;=入力シート!B$275,J71&lt;=入力シート!F$275),AND(J71&gt;=入力シート!B$276,J71&lt;=入力シート!F$276),AND(J71&gt;=入力シート!B$277,J71&lt;=入力シート!F$277)),J71,"")</f>
        <v/>
      </c>
      <c r="L71" s="109">
        <f>IF(K71="",0,IF(ISERROR(VLOOKUP(J71,入力シート!B$273:M$277,11,0)),L70,VLOOKUP(J71,入力シート!B$273:M$277,11,0)))</f>
        <v>0</v>
      </c>
      <c r="N71" s="109">
        <f t="shared" si="7"/>
        <v>2092</v>
      </c>
      <c r="O71" s="109" t="str">
        <f>IF(OR(AND(N71&gt;=入力シート!B$280,N71&lt;=入力シート!F$280),AND(N71&gt;=入力シート!B$281,N71&lt;=入力シート!F$281),AND(N71&gt;=入力シート!B$282,N71&lt;=入力シート!F$282),AND(N71&gt;=入力シート!B$283,N71&lt;=入力シート!F$283),AND(N71&gt;=入力シート!B$284,N71&lt;=入力シート!F$284)),N71,"")</f>
        <v/>
      </c>
      <c r="P71" s="109">
        <f>IF(O71="",0,IF(ISERROR(VLOOKUP(N71,入力シート!B$280:M$284,11,0)),P70,VLOOKUP(N71,入力シート!B$280:M$284,11,0)))</f>
        <v>0</v>
      </c>
    </row>
    <row r="72" spans="2:16">
      <c r="B72" s="109">
        <f t="shared" si="4"/>
        <v>2093</v>
      </c>
      <c r="C72" s="109" t="str">
        <f>IF(OR(AND(B72&gt;=入力シート!B$258,B72&lt;=入力シート!F$258),AND(B72&gt;=入力シート!B$259,B72&lt;=入力シート!F$259),AND(B72&gt;=入力シート!B$260,B72&lt;=入力シート!F$260),AND(B72&gt;=入力シート!B$261,B72&lt;=入力シート!F$261),AND(B72&gt;=入力シート!B$262,B72&lt;=入力シート!F$262)),B72,"")</f>
        <v/>
      </c>
      <c r="D72" s="109">
        <f>IF(C72="",0,IF(ISERROR(VLOOKUP(B72,入力シート!B$258:M$262,11,0)),D71,VLOOKUP(B72,入力シート!B$258:M$262,11,0)))</f>
        <v>0</v>
      </c>
      <c r="F72" s="109">
        <f t="shared" si="5"/>
        <v>2093</v>
      </c>
      <c r="G72" s="109" t="str">
        <f>IF(OR(AND(F72&gt;=入力シート!B$265,F72&lt;=入力シート!F$265),AND(F72&gt;=入力シート!B$266,F72&lt;=入力シート!F$266),AND(F72&gt;=入力シート!B$267,F72&lt;=入力シート!F$267),AND(F72&gt;=入力シート!B$268,F72&lt;=入力シート!F$268),AND(F72&gt;=入力シート!B$269,F72&lt;=入力シート!F$269)),F72,"")</f>
        <v/>
      </c>
      <c r="H72" s="109">
        <f>IF(G72="",0,IF(ISERROR(VLOOKUP(F72,入力シート!B$265:M$269,11,0)),H71,VLOOKUP(F72,入力シート!B$265:M$269,11,0)))</f>
        <v>0</v>
      </c>
      <c r="J72" s="109">
        <f t="shared" si="6"/>
        <v>2093</v>
      </c>
      <c r="K72" s="109" t="str">
        <f>IF(OR(AND(J72&gt;=入力シート!B$273,J72&lt;=入力シート!F$273),AND(J72&gt;=入力シート!B$274,J72&lt;=入力シート!F$274),AND(J72&gt;=入力シート!B$275,J72&lt;=入力シート!F$275),AND(J72&gt;=入力シート!B$276,J72&lt;=入力シート!F$276),AND(J72&gt;=入力シート!B$277,J72&lt;=入力シート!F$277)),J72,"")</f>
        <v/>
      </c>
      <c r="L72" s="109">
        <f>IF(K72="",0,IF(ISERROR(VLOOKUP(J72,入力シート!B$273:M$277,11,0)),L71,VLOOKUP(J72,入力シート!B$273:M$277,11,0)))</f>
        <v>0</v>
      </c>
      <c r="N72" s="109">
        <f t="shared" si="7"/>
        <v>2093</v>
      </c>
      <c r="O72" s="109" t="str">
        <f>IF(OR(AND(N72&gt;=入力シート!B$280,N72&lt;=入力シート!F$280),AND(N72&gt;=入力シート!B$281,N72&lt;=入力シート!F$281),AND(N72&gt;=入力シート!B$282,N72&lt;=入力シート!F$282),AND(N72&gt;=入力シート!B$283,N72&lt;=入力シート!F$283),AND(N72&gt;=入力シート!B$284,N72&lt;=入力シート!F$284)),N72,"")</f>
        <v/>
      </c>
      <c r="P72" s="109">
        <f>IF(O72="",0,IF(ISERROR(VLOOKUP(N72,入力シート!B$280:M$284,11,0)),P71,VLOOKUP(N72,入力シート!B$280:M$284,11,0)))</f>
        <v>0</v>
      </c>
    </row>
    <row r="73" spans="2:16">
      <c r="B73" s="109">
        <f t="shared" si="4"/>
        <v>2094</v>
      </c>
      <c r="C73" s="109" t="str">
        <f>IF(OR(AND(B73&gt;=入力シート!B$258,B73&lt;=入力シート!F$258),AND(B73&gt;=入力シート!B$259,B73&lt;=入力シート!F$259),AND(B73&gt;=入力シート!B$260,B73&lt;=入力シート!F$260),AND(B73&gt;=入力シート!B$261,B73&lt;=入力シート!F$261),AND(B73&gt;=入力シート!B$262,B73&lt;=入力シート!F$262)),B73,"")</f>
        <v/>
      </c>
      <c r="D73" s="109">
        <f>IF(C73="",0,IF(ISERROR(VLOOKUP(B73,入力シート!B$258:M$262,11,0)),D72,VLOOKUP(B73,入力シート!B$258:M$262,11,0)))</f>
        <v>0</v>
      </c>
      <c r="F73" s="109">
        <f t="shared" si="5"/>
        <v>2094</v>
      </c>
      <c r="G73" s="109" t="str">
        <f>IF(OR(AND(F73&gt;=入力シート!B$265,F73&lt;=入力シート!F$265),AND(F73&gt;=入力シート!B$266,F73&lt;=入力シート!F$266),AND(F73&gt;=入力シート!B$267,F73&lt;=入力シート!F$267),AND(F73&gt;=入力シート!B$268,F73&lt;=入力シート!F$268),AND(F73&gt;=入力シート!B$269,F73&lt;=入力シート!F$269)),F73,"")</f>
        <v/>
      </c>
      <c r="H73" s="109">
        <f>IF(G73="",0,IF(ISERROR(VLOOKUP(F73,入力シート!B$265:M$269,11,0)),H72,VLOOKUP(F73,入力シート!B$265:M$269,11,0)))</f>
        <v>0</v>
      </c>
      <c r="J73" s="109">
        <f t="shared" si="6"/>
        <v>2094</v>
      </c>
      <c r="K73" s="109" t="str">
        <f>IF(OR(AND(J73&gt;=入力シート!B$273,J73&lt;=入力シート!F$273),AND(J73&gt;=入力シート!B$274,J73&lt;=入力シート!F$274),AND(J73&gt;=入力シート!B$275,J73&lt;=入力シート!F$275),AND(J73&gt;=入力シート!B$276,J73&lt;=入力シート!F$276),AND(J73&gt;=入力シート!B$277,J73&lt;=入力シート!F$277)),J73,"")</f>
        <v/>
      </c>
      <c r="L73" s="109">
        <f>IF(K73="",0,IF(ISERROR(VLOOKUP(J73,入力シート!B$273:M$277,11,0)),L72,VLOOKUP(J73,入力シート!B$273:M$277,11,0)))</f>
        <v>0</v>
      </c>
      <c r="N73" s="109">
        <f t="shared" si="7"/>
        <v>2094</v>
      </c>
      <c r="O73" s="109" t="str">
        <f>IF(OR(AND(N73&gt;=入力シート!B$280,N73&lt;=入力シート!F$280),AND(N73&gt;=入力シート!B$281,N73&lt;=入力シート!F$281),AND(N73&gt;=入力シート!B$282,N73&lt;=入力シート!F$282),AND(N73&gt;=入力シート!B$283,N73&lt;=入力シート!F$283),AND(N73&gt;=入力シート!B$284,N73&lt;=入力シート!F$284)),N73,"")</f>
        <v/>
      </c>
      <c r="P73" s="109">
        <f>IF(O73="",0,IF(ISERROR(VLOOKUP(N73,入力シート!B$280:M$284,11,0)),P72,VLOOKUP(N73,入力シート!B$280:M$284,11,0)))</f>
        <v>0</v>
      </c>
    </row>
    <row r="74" spans="2:16">
      <c r="B74" s="109">
        <f t="shared" si="4"/>
        <v>2095</v>
      </c>
      <c r="C74" s="109" t="str">
        <f>IF(OR(AND(B74&gt;=入力シート!B$258,B74&lt;=入力シート!F$258),AND(B74&gt;=入力シート!B$259,B74&lt;=入力シート!F$259),AND(B74&gt;=入力シート!B$260,B74&lt;=入力シート!F$260),AND(B74&gt;=入力シート!B$261,B74&lt;=入力シート!F$261),AND(B74&gt;=入力シート!B$262,B74&lt;=入力シート!F$262)),B74,"")</f>
        <v/>
      </c>
      <c r="D74" s="109">
        <f>IF(C74="",0,IF(ISERROR(VLOOKUP(B74,入力シート!B$258:M$262,11,0)),D73,VLOOKUP(B74,入力シート!B$258:M$262,11,0)))</f>
        <v>0</v>
      </c>
      <c r="F74" s="109">
        <f t="shared" si="5"/>
        <v>2095</v>
      </c>
      <c r="G74" s="109" t="str">
        <f>IF(OR(AND(F74&gt;=入力シート!B$265,F74&lt;=入力シート!F$265),AND(F74&gt;=入力シート!B$266,F74&lt;=入力シート!F$266),AND(F74&gt;=入力シート!B$267,F74&lt;=入力シート!F$267),AND(F74&gt;=入力シート!B$268,F74&lt;=入力シート!F$268),AND(F74&gt;=入力シート!B$269,F74&lt;=入力シート!F$269)),F74,"")</f>
        <v/>
      </c>
      <c r="H74" s="109">
        <f>IF(G74="",0,IF(ISERROR(VLOOKUP(F74,入力シート!B$265:M$269,11,0)),H73,VLOOKUP(F74,入力シート!B$265:M$269,11,0)))</f>
        <v>0</v>
      </c>
      <c r="J74" s="109">
        <f t="shared" si="6"/>
        <v>2095</v>
      </c>
      <c r="K74" s="109" t="str">
        <f>IF(OR(AND(J74&gt;=入力シート!B$273,J74&lt;=入力シート!F$273),AND(J74&gt;=入力シート!B$274,J74&lt;=入力シート!F$274),AND(J74&gt;=入力シート!B$275,J74&lt;=入力シート!F$275),AND(J74&gt;=入力シート!B$276,J74&lt;=入力シート!F$276),AND(J74&gt;=入力シート!B$277,J74&lt;=入力シート!F$277)),J74,"")</f>
        <v/>
      </c>
      <c r="L74" s="109">
        <f>IF(K74="",0,IF(ISERROR(VLOOKUP(J74,入力シート!B$273:M$277,11,0)),L73,VLOOKUP(J74,入力シート!B$273:M$277,11,0)))</f>
        <v>0</v>
      </c>
      <c r="N74" s="109">
        <f t="shared" si="7"/>
        <v>2095</v>
      </c>
      <c r="O74" s="109" t="str">
        <f>IF(OR(AND(N74&gt;=入力シート!B$280,N74&lt;=入力シート!F$280),AND(N74&gt;=入力シート!B$281,N74&lt;=入力シート!F$281),AND(N74&gt;=入力シート!B$282,N74&lt;=入力シート!F$282),AND(N74&gt;=入力シート!B$283,N74&lt;=入力シート!F$283),AND(N74&gt;=入力シート!B$284,N74&lt;=入力シート!F$284)),N74,"")</f>
        <v/>
      </c>
      <c r="P74" s="109">
        <f>IF(O74="",0,IF(ISERROR(VLOOKUP(N74,入力シート!B$280:M$284,11,0)),P73,VLOOKUP(N74,入力シート!B$280:M$284,11,0)))</f>
        <v>0</v>
      </c>
    </row>
    <row r="75" spans="2:16">
      <c r="B75" s="109">
        <f t="shared" si="4"/>
        <v>2096</v>
      </c>
      <c r="C75" s="109" t="str">
        <f>IF(OR(AND(B75&gt;=入力シート!B$258,B75&lt;=入力シート!F$258),AND(B75&gt;=入力シート!B$259,B75&lt;=入力シート!F$259),AND(B75&gt;=入力シート!B$260,B75&lt;=入力シート!F$260),AND(B75&gt;=入力シート!B$261,B75&lt;=入力シート!F$261),AND(B75&gt;=入力シート!B$262,B75&lt;=入力シート!F$262)),B75,"")</f>
        <v/>
      </c>
      <c r="D75" s="109">
        <f>IF(C75="",0,IF(ISERROR(VLOOKUP(B75,入力シート!B$258:M$262,11,0)),D74,VLOOKUP(B75,入力シート!B$258:M$262,11,0)))</f>
        <v>0</v>
      </c>
      <c r="F75" s="109">
        <f t="shared" si="5"/>
        <v>2096</v>
      </c>
      <c r="G75" s="109" t="str">
        <f>IF(OR(AND(F75&gt;=入力シート!B$265,F75&lt;=入力シート!F$265),AND(F75&gt;=入力シート!B$266,F75&lt;=入力シート!F$266),AND(F75&gt;=入力シート!B$267,F75&lt;=入力シート!F$267),AND(F75&gt;=入力シート!B$268,F75&lt;=入力シート!F$268),AND(F75&gt;=入力シート!B$269,F75&lt;=入力シート!F$269)),F75,"")</f>
        <v/>
      </c>
      <c r="H75" s="109">
        <f>IF(G75="",0,IF(ISERROR(VLOOKUP(F75,入力シート!B$265:M$269,11,0)),H74,VLOOKUP(F75,入力シート!B$265:M$269,11,0)))</f>
        <v>0</v>
      </c>
      <c r="J75" s="109">
        <f t="shared" si="6"/>
        <v>2096</v>
      </c>
      <c r="K75" s="109" t="str">
        <f>IF(OR(AND(J75&gt;=入力シート!B$273,J75&lt;=入力シート!F$273),AND(J75&gt;=入力シート!B$274,J75&lt;=入力シート!F$274),AND(J75&gt;=入力シート!B$275,J75&lt;=入力シート!F$275),AND(J75&gt;=入力シート!B$276,J75&lt;=入力シート!F$276),AND(J75&gt;=入力シート!B$277,J75&lt;=入力シート!F$277)),J75,"")</f>
        <v/>
      </c>
      <c r="L75" s="109">
        <f>IF(K75="",0,IF(ISERROR(VLOOKUP(J75,入力シート!B$273:M$277,11,0)),L74,VLOOKUP(J75,入力シート!B$273:M$277,11,0)))</f>
        <v>0</v>
      </c>
      <c r="N75" s="109">
        <f t="shared" si="7"/>
        <v>2096</v>
      </c>
      <c r="O75" s="109" t="str">
        <f>IF(OR(AND(N75&gt;=入力シート!B$280,N75&lt;=入力シート!F$280),AND(N75&gt;=入力シート!B$281,N75&lt;=入力シート!F$281),AND(N75&gt;=入力シート!B$282,N75&lt;=入力シート!F$282),AND(N75&gt;=入力シート!B$283,N75&lt;=入力シート!F$283),AND(N75&gt;=入力シート!B$284,N75&lt;=入力シート!F$284)),N75,"")</f>
        <v/>
      </c>
      <c r="P75" s="109">
        <f>IF(O75="",0,IF(ISERROR(VLOOKUP(N75,入力シート!B$280:M$284,11,0)),P74,VLOOKUP(N75,入力シート!B$280:M$284,11,0)))</f>
        <v>0</v>
      </c>
    </row>
    <row r="76" spans="2:16">
      <c r="B76" s="109">
        <f t="shared" si="4"/>
        <v>2097</v>
      </c>
      <c r="C76" s="109" t="str">
        <f>IF(OR(AND(B76&gt;=入力シート!B$258,B76&lt;=入力シート!F$258),AND(B76&gt;=入力シート!B$259,B76&lt;=入力シート!F$259),AND(B76&gt;=入力シート!B$260,B76&lt;=入力シート!F$260),AND(B76&gt;=入力シート!B$261,B76&lt;=入力シート!F$261),AND(B76&gt;=入力シート!B$262,B76&lt;=入力シート!F$262)),B76,"")</f>
        <v/>
      </c>
      <c r="D76" s="109">
        <f>IF(C76="",0,IF(ISERROR(VLOOKUP(B76,入力シート!B$258:M$262,11,0)),D75,VLOOKUP(B76,入力シート!B$258:M$262,11,0)))</f>
        <v>0</v>
      </c>
      <c r="F76" s="109">
        <f t="shared" si="5"/>
        <v>2097</v>
      </c>
      <c r="G76" s="109" t="str">
        <f>IF(OR(AND(F76&gt;=入力シート!B$265,F76&lt;=入力シート!F$265),AND(F76&gt;=入力シート!B$266,F76&lt;=入力シート!F$266),AND(F76&gt;=入力シート!B$267,F76&lt;=入力シート!F$267),AND(F76&gt;=入力シート!B$268,F76&lt;=入力シート!F$268),AND(F76&gt;=入力シート!B$269,F76&lt;=入力シート!F$269)),F76,"")</f>
        <v/>
      </c>
      <c r="H76" s="109">
        <f>IF(G76="",0,IF(ISERROR(VLOOKUP(F76,入力シート!B$265:M$269,11,0)),H75,VLOOKUP(F76,入力シート!B$265:M$269,11,0)))</f>
        <v>0</v>
      </c>
      <c r="J76" s="109">
        <f t="shared" si="6"/>
        <v>2097</v>
      </c>
      <c r="K76" s="109" t="str">
        <f>IF(OR(AND(J76&gt;=入力シート!B$273,J76&lt;=入力シート!F$273),AND(J76&gt;=入力シート!B$274,J76&lt;=入力シート!F$274),AND(J76&gt;=入力シート!B$275,J76&lt;=入力シート!F$275),AND(J76&gt;=入力シート!B$276,J76&lt;=入力シート!F$276),AND(J76&gt;=入力シート!B$277,J76&lt;=入力シート!F$277)),J76,"")</f>
        <v/>
      </c>
      <c r="L76" s="109">
        <f>IF(K76="",0,IF(ISERROR(VLOOKUP(J76,入力シート!B$273:M$277,11,0)),L75,VLOOKUP(J76,入力シート!B$273:M$277,11,0)))</f>
        <v>0</v>
      </c>
      <c r="N76" s="109">
        <f t="shared" si="7"/>
        <v>2097</v>
      </c>
      <c r="O76" s="109" t="str">
        <f>IF(OR(AND(N76&gt;=入力シート!B$280,N76&lt;=入力シート!F$280),AND(N76&gt;=入力シート!B$281,N76&lt;=入力シート!F$281),AND(N76&gt;=入力シート!B$282,N76&lt;=入力シート!F$282),AND(N76&gt;=入力シート!B$283,N76&lt;=入力シート!F$283),AND(N76&gt;=入力シート!B$284,N76&lt;=入力シート!F$284)),N76,"")</f>
        <v/>
      </c>
      <c r="P76" s="109">
        <f>IF(O76="",0,IF(ISERROR(VLOOKUP(N76,入力シート!B$280:M$284,11,0)),P75,VLOOKUP(N76,入力シート!B$280:M$284,11,0)))</f>
        <v>0</v>
      </c>
    </row>
    <row r="77" spans="2:16">
      <c r="B77" s="109">
        <f t="shared" si="4"/>
        <v>2098</v>
      </c>
      <c r="C77" s="109" t="str">
        <f>IF(OR(AND(B77&gt;=入力シート!B$258,B77&lt;=入力シート!F$258),AND(B77&gt;=入力シート!B$259,B77&lt;=入力シート!F$259),AND(B77&gt;=入力シート!B$260,B77&lt;=入力シート!F$260),AND(B77&gt;=入力シート!B$261,B77&lt;=入力シート!F$261),AND(B77&gt;=入力シート!B$262,B77&lt;=入力シート!F$262)),B77,"")</f>
        <v/>
      </c>
      <c r="D77" s="109">
        <f>IF(C77="",0,IF(ISERROR(VLOOKUP(B77,入力シート!B$258:M$262,11,0)),D76,VLOOKUP(B77,入力シート!B$258:M$262,11,0)))</f>
        <v>0</v>
      </c>
      <c r="F77" s="109">
        <f t="shared" si="5"/>
        <v>2098</v>
      </c>
      <c r="G77" s="109" t="str">
        <f>IF(OR(AND(F77&gt;=入力シート!B$265,F77&lt;=入力シート!F$265),AND(F77&gt;=入力シート!B$266,F77&lt;=入力シート!F$266),AND(F77&gt;=入力シート!B$267,F77&lt;=入力シート!F$267),AND(F77&gt;=入力シート!B$268,F77&lt;=入力シート!F$268),AND(F77&gt;=入力シート!B$269,F77&lt;=入力シート!F$269)),F77,"")</f>
        <v/>
      </c>
      <c r="H77" s="109">
        <f>IF(G77="",0,IF(ISERROR(VLOOKUP(F77,入力シート!B$265:M$269,11,0)),H76,VLOOKUP(F77,入力シート!B$265:M$269,11,0)))</f>
        <v>0</v>
      </c>
      <c r="J77" s="109">
        <f t="shared" si="6"/>
        <v>2098</v>
      </c>
      <c r="K77" s="109" t="str">
        <f>IF(OR(AND(J77&gt;=入力シート!B$273,J77&lt;=入力シート!F$273),AND(J77&gt;=入力シート!B$274,J77&lt;=入力シート!F$274),AND(J77&gt;=入力シート!B$275,J77&lt;=入力シート!F$275),AND(J77&gt;=入力シート!B$276,J77&lt;=入力シート!F$276),AND(J77&gt;=入力シート!B$277,J77&lt;=入力シート!F$277)),J77,"")</f>
        <v/>
      </c>
      <c r="L77" s="109">
        <f>IF(K77="",0,IF(ISERROR(VLOOKUP(J77,入力シート!B$273:M$277,11,0)),L76,VLOOKUP(J77,入力シート!B$273:M$277,11,0)))</f>
        <v>0</v>
      </c>
      <c r="N77" s="109">
        <f t="shared" si="7"/>
        <v>2098</v>
      </c>
      <c r="O77" s="109" t="str">
        <f>IF(OR(AND(N77&gt;=入力シート!B$280,N77&lt;=入力シート!F$280),AND(N77&gt;=入力シート!B$281,N77&lt;=入力シート!F$281),AND(N77&gt;=入力シート!B$282,N77&lt;=入力シート!F$282),AND(N77&gt;=入力シート!B$283,N77&lt;=入力シート!F$283),AND(N77&gt;=入力シート!B$284,N77&lt;=入力シート!F$284)),N77,"")</f>
        <v/>
      </c>
      <c r="P77" s="109">
        <f>IF(O77="",0,IF(ISERROR(VLOOKUP(N77,入力シート!B$280:M$284,11,0)),P76,VLOOKUP(N77,入力シート!B$280:M$284,11,0)))</f>
        <v>0</v>
      </c>
    </row>
    <row r="78" spans="2:16">
      <c r="B78" s="109">
        <f t="shared" si="4"/>
        <v>2099</v>
      </c>
      <c r="C78" s="109" t="str">
        <f>IF(OR(AND(B78&gt;=入力シート!B$258,B78&lt;=入力シート!F$258),AND(B78&gt;=入力シート!B$259,B78&lt;=入力シート!F$259),AND(B78&gt;=入力シート!B$260,B78&lt;=入力シート!F$260),AND(B78&gt;=入力シート!B$261,B78&lt;=入力シート!F$261),AND(B78&gt;=入力シート!B$262,B78&lt;=入力シート!F$262)),B78,"")</f>
        <v/>
      </c>
      <c r="D78" s="109">
        <f>IF(C78="",0,IF(ISERROR(VLOOKUP(B78,入力シート!B$258:M$262,11,0)),D77,VLOOKUP(B78,入力シート!B$258:M$262,11,0)))</f>
        <v>0</v>
      </c>
      <c r="F78" s="109">
        <f t="shared" si="5"/>
        <v>2099</v>
      </c>
      <c r="G78" s="109" t="str">
        <f>IF(OR(AND(F78&gt;=入力シート!B$265,F78&lt;=入力シート!F$265),AND(F78&gt;=入力シート!B$266,F78&lt;=入力シート!F$266),AND(F78&gt;=入力シート!B$267,F78&lt;=入力シート!F$267),AND(F78&gt;=入力シート!B$268,F78&lt;=入力シート!F$268),AND(F78&gt;=入力シート!B$269,F78&lt;=入力シート!F$269)),F78,"")</f>
        <v/>
      </c>
      <c r="H78" s="109">
        <f>IF(G78="",0,IF(ISERROR(VLOOKUP(F78,入力シート!B$265:M$269,11,0)),H77,VLOOKUP(F78,入力シート!B$265:M$269,11,0)))</f>
        <v>0</v>
      </c>
      <c r="J78" s="109">
        <f t="shared" si="6"/>
        <v>2099</v>
      </c>
      <c r="K78" s="109" t="str">
        <f>IF(OR(AND(J78&gt;=入力シート!B$273,J78&lt;=入力シート!F$273),AND(J78&gt;=入力シート!B$274,J78&lt;=入力シート!F$274),AND(J78&gt;=入力シート!B$275,J78&lt;=入力シート!F$275),AND(J78&gt;=入力シート!B$276,J78&lt;=入力シート!F$276),AND(J78&gt;=入力シート!B$277,J78&lt;=入力シート!F$277)),J78,"")</f>
        <v/>
      </c>
      <c r="L78" s="109">
        <f>IF(K78="",0,IF(ISERROR(VLOOKUP(J78,入力シート!B$273:M$277,11,0)),L77,VLOOKUP(J78,入力シート!B$273:M$277,11,0)))</f>
        <v>0</v>
      </c>
      <c r="N78" s="109">
        <f t="shared" si="7"/>
        <v>2099</v>
      </c>
      <c r="O78" s="109" t="str">
        <f>IF(OR(AND(N78&gt;=入力シート!B$280,N78&lt;=入力シート!F$280),AND(N78&gt;=入力シート!B$281,N78&lt;=入力シート!F$281),AND(N78&gt;=入力シート!B$282,N78&lt;=入力シート!F$282),AND(N78&gt;=入力シート!B$283,N78&lt;=入力シート!F$283),AND(N78&gt;=入力シート!B$284,N78&lt;=入力シート!F$284)),N78,"")</f>
        <v/>
      </c>
      <c r="P78" s="109">
        <f>IF(O78="",0,IF(ISERROR(VLOOKUP(N78,入力シート!B$280:M$284,11,0)),P77,VLOOKUP(N78,入力シート!B$280:M$284,11,0)))</f>
        <v>0</v>
      </c>
    </row>
    <row r="79" spans="2:16">
      <c r="B79" s="109">
        <f t="shared" si="4"/>
        <v>2100</v>
      </c>
      <c r="C79" s="109" t="str">
        <f>IF(OR(AND(B79&gt;=入力シート!B$258,B79&lt;=入力シート!F$258),AND(B79&gt;=入力シート!B$259,B79&lt;=入力シート!F$259),AND(B79&gt;=入力シート!B$260,B79&lt;=入力シート!F$260),AND(B79&gt;=入力シート!B$261,B79&lt;=入力シート!F$261),AND(B79&gt;=入力シート!B$262,B79&lt;=入力シート!F$262)),B79,"")</f>
        <v/>
      </c>
      <c r="D79" s="109">
        <f>IF(C79="",0,IF(ISERROR(VLOOKUP(B79,入力シート!B$258:M$262,11,0)),D78,VLOOKUP(B79,入力シート!B$258:M$262,11,0)))</f>
        <v>0</v>
      </c>
      <c r="F79" s="109">
        <f t="shared" si="5"/>
        <v>2100</v>
      </c>
      <c r="G79" s="109" t="str">
        <f>IF(OR(AND(F79&gt;=入力シート!B$265,F79&lt;=入力シート!F$265),AND(F79&gt;=入力シート!B$266,F79&lt;=入力シート!F$266),AND(F79&gt;=入力シート!B$267,F79&lt;=入力シート!F$267),AND(F79&gt;=入力シート!B$268,F79&lt;=入力シート!F$268),AND(F79&gt;=入力シート!B$269,F79&lt;=入力シート!F$269)),F79,"")</f>
        <v/>
      </c>
      <c r="H79" s="109">
        <f>IF(G79="",0,IF(ISERROR(VLOOKUP(F79,入力シート!B$265:M$269,11,0)),H78,VLOOKUP(F79,入力シート!B$265:M$269,11,0)))</f>
        <v>0</v>
      </c>
      <c r="J79" s="109">
        <f t="shared" si="6"/>
        <v>2100</v>
      </c>
      <c r="K79" s="109" t="str">
        <f>IF(OR(AND(J79&gt;=入力シート!B$273,J79&lt;=入力シート!F$273),AND(J79&gt;=入力シート!B$274,J79&lt;=入力シート!F$274),AND(J79&gt;=入力シート!B$275,J79&lt;=入力シート!F$275),AND(J79&gt;=入力シート!B$276,J79&lt;=入力シート!F$276),AND(J79&gt;=入力シート!B$277,J79&lt;=入力シート!F$277)),J79,"")</f>
        <v/>
      </c>
      <c r="L79" s="109">
        <f>IF(K79="",0,IF(ISERROR(VLOOKUP(J79,入力シート!B$273:M$277,11,0)),L78,VLOOKUP(J79,入力シート!B$273:M$277,11,0)))</f>
        <v>0</v>
      </c>
      <c r="N79" s="109">
        <f t="shared" si="7"/>
        <v>2100</v>
      </c>
      <c r="O79" s="109" t="str">
        <f>IF(OR(AND(N79&gt;=入力シート!B$280,N79&lt;=入力シート!F$280),AND(N79&gt;=入力シート!B$281,N79&lt;=入力シート!F$281),AND(N79&gt;=入力シート!B$282,N79&lt;=入力シート!F$282),AND(N79&gt;=入力シート!B$283,N79&lt;=入力シート!F$283),AND(N79&gt;=入力シート!B$284,N79&lt;=入力シート!F$284)),N79,"")</f>
        <v/>
      </c>
      <c r="P79" s="109">
        <f>IF(O79="",0,IF(ISERROR(VLOOKUP(N79,入力シート!B$280:M$284,11,0)),P78,VLOOKUP(N79,入力シート!B$280:M$284,11,0)))</f>
        <v>0</v>
      </c>
    </row>
    <row r="80" spans="2:16">
      <c r="B80" s="109">
        <f t="shared" si="4"/>
        <v>2101</v>
      </c>
      <c r="C80" s="109" t="str">
        <f>IF(OR(AND(B80&gt;=入力シート!B$258,B80&lt;=入力シート!F$258),AND(B80&gt;=入力シート!B$259,B80&lt;=入力シート!F$259),AND(B80&gt;=入力シート!B$260,B80&lt;=入力シート!F$260),AND(B80&gt;=入力シート!B$261,B80&lt;=入力シート!F$261),AND(B80&gt;=入力シート!B$262,B80&lt;=入力シート!F$262)),B80,"")</f>
        <v/>
      </c>
      <c r="D80" s="109">
        <f>IF(C80="",0,IF(ISERROR(VLOOKUP(B80,入力シート!B$258:M$262,11,0)),D79,VLOOKUP(B80,入力シート!B$258:M$262,11,0)))</f>
        <v>0</v>
      </c>
      <c r="F80" s="109">
        <f t="shared" si="5"/>
        <v>2101</v>
      </c>
      <c r="G80" s="109" t="str">
        <f>IF(OR(AND(F80&gt;=入力シート!B$265,F80&lt;=入力シート!F$265),AND(F80&gt;=入力シート!B$266,F80&lt;=入力シート!F$266),AND(F80&gt;=入力シート!B$267,F80&lt;=入力シート!F$267),AND(F80&gt;=入力シート!B$268,F80&lt;=入力シート!F$268),AND(F80&gt;=入力シート!B$269,F80&lt;=入力シート!F$269)),F80,"")</f>
        <v/>
      </c>
      <c r="H80" s="109">
        <f>IF(G80="",0,IF(ISERROR(VLOOKUP(F80,入力シート!B$265:M$269,11,0)),H79,VLOOKUP(F80,入力シート!B$265:M$269,11,0)))</f>
        <v>0</v>
      </c>
      <c r="J80" s="109">
        <f t="shared" si="6"/>
        <v>2101</v>
      </c>
      <c r="K80" s="109" t="str">
        <f>IF(OR(AND(J80&gt;=入力シート!B$273,J80&lt;=入力シート!F$273),AND(J80&gt;=入力シート!B$274,J80&lt;=入力シート!F$274),AND(J80&gt;=入力シート!B$275,J80&lt;=入力シート!F$275),AND(J80&gt;=入力シート!B$276,J80&lt;=入力シート!F$276),AND(J80&gt;=入力シート!B$277,J80&lt;=入力シート!F$277)),J80,"")</f>
        <v/>
      </c>
      <c r="L80" s="109">
        <f>IF(K80="",0,IF(ISERROR(VLOOKUP(J80,入力シート!B$273:M$277,11,0)),L79,VLOOKUP(J80,入力シート!B$273:M$277,11,0)))</f>
        <v>0</v>
      </c>
      <c r="N80" s="109">
        <f t="shared" si="7"/>
        <v>2101</v>
      </c>
      <c r="O80" s="109" t="str">
        <f>IF(OR(AND(N80&gt;=入力シート!B$280,N80&lt;=入力シート!F$280),AND(N80&gt;=入力シート!B$281,N80&lt;=入力シート!F$281),AND(N80&gt;=入力シート!B$282,N80&lt;=入力シート!F$282),AND(N80&gt;=入力シート!B$283,N80&lt;=入力シート!F$283),AND(N80&gt;=入力シート!B$284,N80&lt;=入力シート!F$284)),N80,"")</f>
        <v/>
      </c>
      <c r="P80" s="109">
        <f>IF(O80="",0,IF(ISERROR(VLOOKUP(N80,入力シート!B$280:M$284,11,0)),P79,VLOOKUP(N80,入力シート!B$280:M$284,11,0)))</f>
        <v>0</v>
      </c>
    </row>
    <row r="81" spans="2:16">
      <c r="B81" s="109">
        <f t="shared" si="4"/>
        <v>2102</v>
      </c>
      <c r="C81" s="109" t="str">
        <f>IF(OR(AND(B81&gt;=入力シート!B$258,B81&lt;=入力シート!F$258),AND(B81&gt;=入力シート!B$259,B81&lt;=入力シート!F$259),AND(B81&gt;=入力シート!B$260,B81&lt;=入力シート!F$260),AND(B81&gt;=入力シート!B$261,B81&lt;=入力シート!F$261),AND(B81&gt;=入力シート!B$262,B81&lt;=入力シート!F$262)),B81,"")</f>
        <v/>
      </c>
      <c r="D81" s="109">
        <f>IF(C81="",0,IF(ISERROR(VLOOKUP(B81,入力シート!B$258:M$262,11,0)),D80,VLOOKUP(B81,入力シート!B$258:M$262,11,0)))</f>
        <v>0</v>
      </c>
      <c r="F81" s="109">
        <f t="shared" si="5"/>
        <v>2102</v>
      </c>
      <c r="G81" s="109" t="str">
        <f>IF(OR(AND(F81&gt;=入力シート!B$265,F81&lt;=入力シート!F$265),AND(F81&gt;=入力シート!B$266,F81&lt;=入力シート!F$266),AND(F81&gt;=入力シート!B$267,F81&lt;=入力シート!F$267),AND(F81&gt;=入力シート!B$268,F81&lt;=入力シート!F$268),AND(F81&gt;=入力シート!B$269,F81&lt;=入力シート!F$269)),F81,"")</f>
        <v/>
      </c>
      <c r="H81" s="109">
        <f>IF(G81="",0,IF(ISERROR(VLOOKUP(F81,入力シート!B$265:M$269,11,0)),H80,VLOOKUP(F81,入力シート!B$265:M$269,11,0)))</f>
        <v>0</v>
      </c>
      <c r="J81" s="109">
        <f t="shared" si="6"/>
        <v>2102</v>
      </c>
      <c r="K81" s="109" t="str">
        <f>IF(OR(AND(J81&gt;=入力シート!B$273,J81&lt;=入力シート!F$273),AND(J81&gt;=入力シート!B$274,J81&lt;=入力シート!F$274),AND(J81&gt;=入力シート!B$275,J81&lt;=入力シート!F$275),AND(J81&gt;=入力シート!B$276,J81&lt;=入力シート!F$276),AND(J81&gt;=入力シート!B$277,J81&lt;=入力シート!F$277)),J81,"")</f>
        <v/>
      </c>
      <c r="L81" s="109">
        <f>IF(K81="",0,IF(ISERROR(VLOOKUP(J81,入力シート!B$273:M$277,11,0)),L80,VLOOKUP(J81,入力シート!B$273:M$277,11,0)))</f>
        <v>0</v>
      </c>
      <c r="N81" s="109">
        <f t="shared" si="7"/>
        <v>2102</v>
      </c>
      <c r="O81" s="109" t="str">
        <f>IF(OR(AND(N81&gt;=入力シート!B$280,N81&lt;=入力シート!F$280),AND(N81&gt;=入力シート!B$281,N81&lt;=入力シート!F$281),AND(N81&gt;=入力シート!B$282,N81&lt;=入力シート!F$282),AND(N81&gt;=入力シート!B$283,N81&lt;=入力シート!F$283),AND(N81&gt;=入力シート!B$284,N81&lt;=入力シート!F$284)),N81,"")</f>
        <v/>
      </c>
      <c r="P81" s="109">
        <f>IF(O81="",0,IF(ISERROR(VLOOKUP(N81,入力シート!B$280:M$284,11,0)),P80,VLOOKUP(N81,入力シート!B$280:M$284,11,0)))</f>
        <v>0</v>
      </c>
    </row>
    <row r="82" spans="2:16">
      <c r="B82" s="109">
        <f t="shared" si="4"/>
        <v>2103</v>
      </c>
      <c r="C82" s="109" t="str">
        <f>IF(OR(AND(B82&gt;=入力シート!B$258,B82&lt;=入力シート!F$258),AND(B82&gt;=入力シート!B$259,B82&lt;=入力シート!F$259),AND(B82&gt;=入力シート!B$260,B82&lt;=入力シート!F$260),AND(B82&gt;=入力シート!B$261,B82&lt;=入力シート!F$261),AND(B82&gt;=入力シート!B$262,B82&lt;=入力シート!F$262)),B82,"")</f>
        <v/>
      </c>
      <c r="D82" s="109">
        <f>IF(C82="",0,IF(ISERROR(VLOOKUP(B82,入力シート!B$258:M$262,11,0)),D81,VLOOKUP(B82,入力シート!B$258:M$262,11,0)))</f>
        <v>0</v>
      </c>
      <c r="F82" s="109">
        <f t="shared" si="5"/>
        <v>2103</v>
      </c>
      <c r="G82" s="109" t="str">
        <f>IF(OR(AND(F82&gt;=入力シート!B$265,F82&lt;=入力シート!F$265),AND(F82&gt;=入力シート!B$266,F82&lt;=入力シート!F$266),AND(F82&gt;=入力シート!B$267,F82&lt;=入力シート!F$267),AND(F82&gt;=入力シート!B$268,F82&lt;=入力シート!F$268),AND(F82&gt;=入力シート!B$269,F82&lt;=入力シート!F$269)),F82,"")</f>
        <v/>
      </c>
      <c r="H82" s="109">
        <f>IF(G82="",0,IF(ISERROR(VLOOKUP(F82,入力シート!B$265:M$269,11,0)),H81,VLOOKUP(F82,入力シート!B$265:M$269,11,0)))</f>
        <v>0</v>
      </c>
      <c r="J82" s="109">
        <f t="shared" si="6"/>
        <v>2103</v>
      </c>
      <c r="K82" s="109" t="str">
        <f>IF(OR(AND(J82&gt;=入力シート!B$273,J82&lt;=入力シート!F$273),AND(J82&gt;=入力シート!B$274,J82&lt;=入力シート!F$274),AND(J82&gt;=入力シート!B$275,J82&lt;=入力シート!F$275),AND(J82&gt;=入力シート!B$276,J82&lt;=入力シート!F$276),AND(J82&gt;=入力シート!B$277,J82&lt;=入力シート!F$277)),J82,"")</f>
        <v/>
      </c>
      <c r="L82" s="109">
        <f>IF(K82="",0,IF(ISERROR(VLOOKUP(J82,入力シート!B$273:M$277,11,0)),L81,VLOOKUP(J82,入力シート!B$273:M$277,11,0)))</f>
        <v>0</v>
      </c>
      <c r="N82" s="109">
        <f t="shared" si="7"/>
        <v>2103</v>
      </c>
      <c r="O82" s="109" t="str">
        <f>IF(OR(AND(N82&gt;=入力シート!B$280,N82&lt;=入力シート!F$280),AND(N82&gt;=入力シート!B$281,N82&lt;=入力シート!F$281),AND(N82&gt;=入力シート!B$282,N82&lt;=入力シート!F$282),AND(N82&gt;=入力シート!B$283,N82&lt;=入力シート!F$283),AND(N82&gt;=入力シート!B$284,N82&lt;=入力シート!F$284)),N82,"")</f>
        <v/>
      </c>
      <c r="P82" s="109">
        <f>IF(O82="",0,IF(ISERROR(VLOOKUP(N82,入力シート!B$280:M$284,11,0)),P81,VLOOKUP(N82,入力シート!B$280:M$284,11,0)))</f>
        <v>0</v>
      </c>
    </row>
    <row r="83" spans="2:16">
      <c r="B83" s="109">
        <f t="shared" si="4"/>
        <v>2104</v>
      </c>
      <c r="C83" s="109" t="str">
        <f>IF(OR(AND(B83&gt;=入力シート!B$258,B83&lt;=入力シート!F$258),AND(B83&gt;=入力シート!B$259,B83&lt;=入力シート!F$259),AND(B83&gt;=入力シート!B$260,B83&lt;=入力シート!F$260),AND(B83&gt;=入力シート!B$261,B83&lt;=入力シート!F$261),AND(B83&gt;=入力シート!B$262,B83&lt;=入力シート!F$262)),B83,"")</f>
        <v/>
      </c>
      <c r="D83" s="109">
        <f>IF(C83="",0,IF(ISERROR(VLOOKUP(B83,入力シート!B$258:M$262,11,0)),D82,VLOOKUP(B83,入力シート!B$258:M$262,11,0)))</f>
        <v>0</v>
      </c>
      <c r="F83" s="109">
        <f t="shared" si="5"/>
        <v>2104</v>
      </c>
      <c r="G83" s="109" t="str">
        <f>IF(OR(AND(F83&gt;=入力シート!B$265,F83&lt;=入力シート!F$265),AND(F83&gt;=入力シート!B$266,F83&lt;=入力シート!F$266),AND(F83&gt;=入力シート!B$267,F83&lt;=入力シート!F$267),AND(F83&gt;=入力シート!B$268,F83&lt;=入力シート!F$268),AND(F83&gt;=入力シート!B$269,F83&lt;=入力シート!F$269)),F83,"")</f>
        <v/>
      </c>
      <c r="H83" s="109">
        <f>IF(G83="",0,IF(ISERROR(VLOOKUP(F83,入力シート!B$265:M$269,11,0)),H82,VLOOKUP(F83,入力シート!B$265:M$269,11,0)))</f>
        <v>0</v>
      </c>
      <c r="J83" s="109">
        <f t="shared" si="6"/>
        <v>2104</v>
      </c>
      <c r="K83" s="109" t="str">
        <f>IF(OR(AND(J83&gt;=入力シート!B$273,J83&lt;=入力シート!F$273),AND(J83&gt;=入力シート!B$274,J83&lt;=入力シート!F$274),AND(J83&gt;=入力シート!B$275,J83&lt;=入力シート!F$275),AND(J83&gt;=入力シート!B$276,J83&lt;=入力シート!F$276),AND(J83&gt;=入力シート!B$277,J83&lt;=入力シート!F$277)),J83,"")</f>
        <v/>
      </c>
      <c r="L83" s="109">
        <f>IF(K83="",0,IF(ISERROR(VLOOKUP(J83,入力シート!B$273:M$277,11,0)),L82,VLOOKUP(J83,入力シート!B$273:M$277,11,0)))</f>
        <v>0</v>
      </c>
      <c r="N83" s="109">
        <f t="shared" si="7"/>
        <v>2104</v>
      </c>
      <c r="O83" s="109" t="str">
        <f>IF(OR(AND(N83&gt;=入力シート!B$280,N83&lt;=入力シート!F$280),AND(N83&gt;=入力シート!B$281,N83&lt;=入力シート!F$281),AND(N83&gt;=入力シート!B$282,N83&lt;=入力シート!F$282),AND(N83&gt;=入力シート!B$283,N83&lt;=入力シート!F$283),AND(N83&gt;=入力シート!B$284,N83&lt;=入力シート!F$284)),N83,"")</f>
        <v/>
      </c>
      <c r="P83" s="109">
        <f>IF(O83="",0,IF(ISERROR(VLOOKUP(N83,入力シート!B$280:M$284,11,0)),P82,VLOOKUP(N83,入力シート!B$280:M$284,11,0)))</f>
        <v>0</v>
      </c>
    </row>
    <row r="84" spans="2:16">
      <c r="B84" s="109">
        <f t="shared" si="4"/>
        <v>2105</v>
      </c>
      <c r="C84" s="109" t="str">
        <f>IF(OR(AND(B84&gt;=入力シート!B$258,B84&lt;=入力シート!F$258),AND(B84&gt;=入力シート!B$259,B84&lt;=入力シート!F$259),AND(B84&gt;=入力シート!B$260,B84&lt;=入力シート!F$260),AND(B84&gt;=入力シート!B$261,B84&lt;=入力シート!F$261),AND(B84&gt;=入力シート!B$262,B84&lt;=入力シート!F$262)),B84,"")</f>
        <v/>
      </c>
      <c r="D84" s="109">
        <f>IF(C84="",0,IF(ISERROR(VLOOKUP(B84,入力シート!B$258:M$262,11,0)),D83,VLOOKUP(B84,入力シート!B$258:M$262,11,0)))</f>
        <v>0</v>
      </c>
      <c r="F84" s="109">
        <f t="shared" si="5"/>
        <v>2105</v>
      </c>
      <c r="G84" s="109" t="str">
        <f>IF(OR(AND(F84&gt;=入力シート!B$265,F84&lt;=入力シート!F$265),AND(F84&gt;=入力シート!B$266,F84&lt;=入力シート!F$266),AND(F84&gt;=入力シート!B$267,F84&lt;=入力シート!F$267),AND(F84&gt;=入力シート!B$268,F84&lt;=入力シート!F$268),AND(F84&gt;=入力シート!B$269,F84&lt;=入力シート!F$269)),F84,"")</f>
        <v/>
      </c>
      <c r="H84" s="109">
        <f>IF(G84="",0,IF(ISERROR(VLOOKUP(F84,入力シート!B$265:M$269,11,0)),H83,VLOOKUP(F84,入力シート!B$265:M$269,11,0)))</f>
        <v>0</v>
      </c>
      <c r="J84" s="109">
        <f t="shared" si="6"/>
        <v>2105</v>
      </c>
      <c r="K84" s="109" t="str">
        <f>IF(OR(AND(J84&gt;=入力シート!B$273,J84&lt;=入力シート!F$273),AND(J84&gt;=入力シート!B$274,J84&lt;=入力シート!F$274),AND(J84&gt;=入力シート!B$275,J84&lt;=入力シート!F$275),AND(J84&gt;=入力シート!B$276,J84&lt;=入力シート!F$276),AND(J84&gt;=入力シート!B$277,J84&lt;=入力シート!F$277)),J84,"")</f>
        <v/>
      </c>
      <c r="L84" s="109">
        <f>IF(K84="",0,IF(ISERROR(VLOOKUP(J84,入力シート!B$273:M$277,11,0)),L83,VLOOKUP(J84,入力シート!B$273:M$277,11,0)))</f>
        <v>0</v>
      </c>
      <c r="N84" s="109">
        <f t="shared" si="7"/>
        <v>2105</v>
      </c>
      <c r="O84" s="109" t="str">
        <f>IF(OR(AND(N84&gt;=入力シート!B$280,N84&lt;=入力シート!F$280),AND(N84&gt;=入力シート!B$281,N84&lt;=入力シート!F$281),AND(N84&gt;=入力シート!B$282,N84&lt;=入力シート!F$282),AND(N84&gt;=入力シート!B$283,N84&lt;=入力シート!F$283),AND(N84&gt;=入力シート!B$284,N84&lt;=入力シート!F$284)),N84,"")</f>
        <v/>
      </c>
      <c r="P84" s="109">
        <f>IF(O84="",0,IF(ISERROR(VLOOKUP(N84,入力シート!B$280:M$284,11,0)),P83,VLOOKUP(N84,入力シート!B$280:M$284,11,0)))</f>
        <v>0</v>
      </c>
    </row>
    <row r="85" spans="2:16">
      <c r="B85" s="109">
        <f t="shared" si="4"/>
        <v>2106</v>
      </c>
      <c r="C85" s="109" t="str">
        <f>IF(OR(AND(B85&gt;=入力シート!B$258,B85&lt;=入力シート!F$258),AND(B85&gt;=入力シート!B$259,B85&lt;=入力シート!F$259),AND(B85&gt;=入力シート!B$260,B85&lt;=入力シート!F$260),AND(B85&gt;=入力シート!B$261,B85&lt;=入力シート!F$261),AND(B85&gt;=入力シート!B$262,B85&lt;=入力シート!F$262)),B85,"")</f>
        <v/>
      </c>
      <c r="D85" s="109">
        <f>IF(C85="",0,IF(ISERROR(VLOOKUP(B85,入力シート!B$258:M$262,11,0)),D84,VLOOKUP(B85,入力シート!B$258:M$262,11,0)))</f>
        <v>0</v>
      </c>
      <c r="F85" s="109">
        <f t="shared" si="5"/>
        <v>2106</v>
      </c>
      <c r="G85" s="109" t="str">
        <f>IF(OR(AND(F85&gt;=入力シート!B$265,F85&lt;=入力シート!F$265),AND(F85&gt;=入力シート!B$266,F85&lt;=入力シート!F$266),AND(F85&gt;=入力シート!B$267,F85&lt;=入力シート!F$267),AND(F85&gt;=入力シート!B$268,F85&lt;=入力シート!F$268),AND(F85&gt;=入力シート!B$269,F85&lt;=入力シート!F$269)),F85,"")</f>
        <v/>
      </c>
      <c r="H85" s="109">
        <f>IF(G85="",0,IF(ISERROR(VLOOKUP(F85,入力シート!B$265:M$269,11,0)),H84,VLOOKUP(F85,入力シート!B$265:M$269,11,0)))</f>
        <v>0</v>
      </c>
      <c r="J85" s="109">
        <f t="shared" si="6"/>
        <v>2106</v>
      </c>
      <c r="K85" s="109" t="str">
        <f>IF(OR(AND(J85&gt;=入力シート!B$273,J85&lt;=入力シート!F$273),AND(J85&gt;=入力シート!B$274,J85&lt;=入力シート!F$274),AND(J85&gt;=入力シート!B$275,J85&lt;=入力シート!F$275),AND(J85&gt;=入力シート!B$276,J85&lt;=入力シート!F$276),AND(J85&gt;=入力シート!B$277,J85&lt;=入力シート!F$277)),J85,"")</f>
        <v/>
      </c>
      <c r="L85" s="109">
        <f>IF(K85="",0,IF(ISERROR(VLOOKUP(J85,入力シート!B$273:M$277,11,0)),L84,VLOOKUP(J85,入力シート!B$273:M$277,11,0)))</f>
        <v>0</v>
      </c>
      <c r="N85" s="109">
        <f t="shared" si="7"/>
        <v>2106</v>
      </c>
      <c r="O85" s="109" t="str">
        <f>IF(OR(AND(N85&gt;=入力シート!B$280,N85&lt;=入力シート!F$280),AND(N85&gt;=入力シート!B$281,N85&lt;=入力シート!F$281),AND(N85&gt;=入力シート!B$282,N85&lt;=入力シート!F$282),AND(N85&gt;=入力シート!B$283,N85&lt;=入力シート!F$283),AND(N85&gt;=入力シート!B$284,N85&lt;=入力シート!F$284)),N85,"")</f>
        <v/>
      </c>
      <c r="P85" s="109">
        <f>IF(O85="",0,IF(ISERROR(VLOOKUP(N85,入力シート!B$280:M$284,11,0)),P84,VLOOKUP(N85,入力シート!B$280:M$284,11,0)))</f>
        <v>0</v>
      </c>
    </row>
    <row r="86" spans="2:16">
      <c r="B86" s="109">
        <f t="shared" si="4"/>
        <v>2107</v>
      </c>
      <c r="C86" s="109" t="str">
        <f>IF(OR(AND(B86&gt;=入力シート!B$258,B86&lt;=入力シート!F$258),AND(B86&gt;=入力シート!B$259,B86&lt;=入力シート!F$259),AND(B86&gt;=入力シート!B$260,B86&lt;=入力シート!F$260),AND(B86&gt;=入力シート!B$261,B86&lt;=入力シート!F$261),AND(B86&gt;=入力シート!B$262,B86&lt;=入力シート!F$262)),B86,"")</f>
        <v/>
      </c>
      <c r="D86" s="109">
        <f>IF(C86="",0,IF(ISERROR(VLOOKUP(B86,入力シート!B$258:M$262,11,0)),D85,VLOOKUP(B86,入力シート!B$258:M$262,11,0)))</f>
        <v>0</v>
      </c>
      <c r="F86" s="109">
        <f t="shared" si="5"/>
        <v>2107</v>
      </c>
      <c r="G86" s="109" t="str">
        <f>IF(OR(AND(F86&gt;=入力シート!B$265,F86&lt;=入力シート!F$265),AND(F86&gt;=入力シート!B$266,F86&lt;=入力シート!F$266),AND(F86&gt;=入力シート!B$267,F86&lt;=入力シート!F$267),AND(F86&gt;=入力シート!B$268,F86&lt;=入力シート!F$268),AND(F86&gt;=入力シート!B$269,F86&lt;=入力シート!F$269)),F86,"")</f>
        <v/>
      </c>
      <c r="H86" s="109">
        <f>IF(G86="",0,IF(ISERROR(VLOOKUP(F86,入力シート!B$265:M$269,11,0)),H85,VLOOKUP(F86,入力シート!B$265:M$269,11,0)))</f>
        <v>0</v>
      </c>
      <c r="J86" s="109">
        <f t="shared" si="6"/>
        <v>2107</v>
      </c>
      <c r="K86" s="109" t="str">
        <f>IF(OR(AND(J86&gt;=入力シート!B$273,J86&lt;=入力シート!F$273),AND(J86&gt;=入力シート!B$274,J86&lt;=入力シート!F$274),AND(J86&gt;=入力シート!B$275,J86&lt;=入力シート!F$275),AND(J86&gt;=入力シート!B$276,J86&lt;=入力シート!F$276),AND(J86&gt;=入力シート!B$277,J86&lt;=入力シート!F$277)),J86,"")</f>
        <v/>
      </c>
      <c r="L86" s="109">
        <f>IF(K86="",0,IF(ISERROR(VLOOKUP(J86,入力シート!B$273:M$277,11,0)),L85,VLOOKUP(J86,入力シート!B$273:M$277,11,0)))</f>
        <v>0</v>
      </c>
      <c r="N86" s="109">
        <f t="shared" si="7"/>
        <v>2107</v>
      </c>
      <c r="O86" s="109" t="str">
        <f>IF(OR(AND(N86&gt;=入力シート!B$280,N86&lt;=入力シート!F$280),AND(N86&gt;=入力シート!B$281,N86&lt;=入力シート!F$281),AND(N86&gt;=入力シート!B$282,N86&lt;=入力シート!F$282),AND(N86&gt;=入力シート!B$283,N86&lt;=入力シート!F$283),AND(N86&gt;=入力シート!B$284,N86&lt;=入力シート!F$284)),N86,"")</f>
        <v/>
      </c>
      <c r="P86" s="110">
        <f>IF(O86="",0,IF(ISERROR(VLOOKUP(N86,入力シート!B$280:M$284,11,0)),P85,VLOOKUP(N86,入力シート!B$280:M$284,11,0)))</f>
        <v>0</v>
      </c>
    </row>
    <row r="87" spans="2:16">
      <c r="P87" s="111"/>
    </row>
  </sheetData>
  <sheetProtection sheet="1"/>
  <phoneticPr fontId="3"/>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W290"/>
  <sheetViews>
    <sheetView showRowColHeaders="0" zoomScaleNormal="100" zoomScaleSheetLayoutView="100" workbookViewId="0">
      <pane ySplit="8" topLeftCell="A9" activePane="bottomLeft" state="frozen"/>
      <selection pane="bottomLeft" activeCell="T25" sqref="T25"/>
    </sheetView>
  </sheetViews>
  <sheetFormatPr defaultColWidth="4.5" defaultRowHeight="13.5" outlineLevelRow="1"/>
  <cols>
    <col min="1" max="1" width="5.625" style="2" customWidth="1"/>
    <col min="2" max="2" width="5.5" style="2" customWidth="1"/>
    <col min="3" max="4" width="5.5" style="2" bestFit="1" customWidth="1"/>
    <col min="5" max="6" width="5.5" style="2" customWidth="1"/>
    <col min="7" max="9" width="5.5" style="2" bestFit="1" customWidth="1"/>
    <col min="10" max="10" width="5.5" style="2" customWidth="1"/>
    <col min="11" max="13" width="5.5" style="2" bestFit="1" customWidth="1"/>
    <col min="14" max="14" width="5.5" style="2" customWidth="1"/>
    <col min="15" max="16" width="5.5" style="2" bestFit="1" customWidth="1"/>
    <col min="17" max="17" width="5.5" style="2" customWidth="1"/>
    <col min="18" max="18" width="5.5" style="2" bestFit="1" customWidth="1"/>
    <col min="19" max="19" width="5.375" style="2" customWidth="1"/>
    <col min="20" max="20" width="5.5" style="2" bestFit="1" customWidth="1"/>
    <col min="21" max="21" width="6.5" style="2" bestFit="1" customWidth="1"/>
    <col min="22" max="36" width="5.5" style="2" bestFit="1" customWidth="1"/>
    <col min="37" max="37" width="6.125" style="2" customWidth="1"/>
    <col min="38" max="38" width="4.5" style="2" customWidth="1"/>
    <col min="39" max="16384" width="4.5" style="2"/>
  </cols>
  <sheetData>
    <row r="1" spans="1:30">
      <c r="A1" s="1"/>
      <c r="B1" s="1"/>
      <c r="C1" s="1"/>
      <c r="D1" s="1"/>
      <c r="E1" s="1"/>
      <c r="F1" s="1"/>
      <c r="G1" s="1"/>
      <c r="H1" s="1"/>
      <c r="I1" s="1"/>
      <c r="J1" s="1"/>
      <c r="K1" s="1"/>
      <c r="L1" s="1"/>
      <c r="M1" s="1"/>
      <c r="N1" s="1"/>
      <c r="O1" s="1"/>
      <c r="P1" s="1"/>
      <c r="Q1" s="1"/>
      <c r="R1" s="9"/>
      <c r="S1" s="1"/>
    </row>
    <row r="2" spans="1:30">
      <c r="A2" s="1"/>
      <c r="B2" s="1"/>
      <c r="C2" s="1"/>
      <c r="D2" s="1"/>
      <c r="E2" s="1"/>
      <c r="F2" s="1"/>
      <c r="G2" s="1"/>
      <c r="H2" s="1"/>
      <c r="I2" s="1"/>
      <c r="J2" s="1"/>
      <c r="K2" s="1"/>
      <c r="L2" s="1"/>
      <c r="M2" s="274" t="s">
        <v>359</v>
      </c>
      <c r="N2" s="274" t="s">
        <v>360</v>
      </c>
      <c r="O2" s="274" t="s">
        <v>361</v>
      </c>
      <c r="P2" s="274" t="s">
        <v>364</v>
      </c>
      <c r="Q2" s="274" t="s">
        <v>362</v>
      </c>
      <c r="R2" s="274" t="s">
        <v>363</v>
      </c>
      <c r="S2" s="1"/>
    </row>
    <row r="3" spans="1:30" ht="19.5" thickBot="1">
      <c r="A3" s="1"/>
      <c r="B3" s="552" t="s">
        <v>179</v>
      </c>
      <c r="C3" s="552"/>
      <c r="D3" s="552"/>
      <c r="E3" s="552"/>
      <c r="F3" s="552"/>
      <c r="G3" s="552"/>
      <c r="H3" s="552"/>
      <c r="I3" s="552"/>
      <c r="J3" s="552"/>
      <c r="K3" s="552"/>
      <c r="L3" s="552"/>
      <c r="M3" s="552"/>
      <c r="N3" s="552"/>
      <c r="O3" s="552"/>
      <c r="P3" s="552"/>
      <c r="Q3" s="552"/>
      <c r="R3" s="552"/>
      <c r="S3" s="3"/>
    </row>
    <row r="4" spans="1:30" ht="14.25" thickTop="1">
      <c r="A4" s="1"/>
      <c r="B4" s="553" t="s">
        <v>180</v>
      </c>
      <c r="C4" s="554"/>
      <c r="D4" s="554"/>
      <c r="E4" s="554"/>
      <c r="F4" s="554"/>
      <c r="G4" s="554"/>
      <c r="H4" s="554"/>
      <c r="I4" s="554"/>
      <c r="J4" s="554"/>
      <c r="K4" s="554"/>
      <c r="L4" s="554"/>
      <c r="M4" s="554"/>
      <c r="N4" s="554"/>
      <c r="O4" s="554"/>
      <c r="P4" s="554"/>
      <c r="Q4" s="554"/>
      <c r="R4" s="555"/>
      <c r="S4" s="1"/>
    </row>
    <row r="5" spans="1:30">
      <c r="A5" s="1"/>
      <c r="B5" s="556"/>
      <c r="C5" s="557"/>
      <c r="D5" s="557"/>
      <c r="E5" s="557"/>
      <c r="F5" s="557"/>
      <c r="G5" s="557"/>
      <c r="H5" s="557"/>
      <c r="I5" s="557"/>
      <c r="J5" s="557"/>
      <c r="K5" s="557"/>
      <c r="L5" s="557"/>
      <c r="M5" s="557"/>
      <c r="N5" s="557"/>
      <c r="O5" s="557"/>
      <c r="P5" s="557"/>
      <c r="Q5" s="557"/>
      <c r="R5" s="558"/>
      <c r="S5" s="1"/>
    </row>
    <row r="6" spans="1:30">
      <c r="A6" s="1"/>
      <c r="B6" s="559"/>
      <c r="C6" s="560"/>
      <c r="D6" s="560"/>
      <c r="E6" s="560"/>
      <c r="F6" s="560"/>
      <c r="G6" s="560"/>
      <c r="H6" s="560"/>
      <c r="I6" s="560"/>
      <c r="J6" s="560"/>
      <c r="K6" s="560"/>
      <c r="L6" s="560"/>
      <c r="M6" s="560"/>
      <c r="N6" s="560"/>
      <c r="O6" s="560"/>
      <c r="P6" s="560"/>
      <c r="Q6" s="560"/>
      <c r="R6" s="561"/>
      <c r="S6" s="1"/>
    </row>
    <row r="7" spans="1:30">
      <c r="A7" s="1"/>
      <c r="B7" s="1"/>
      <c r="C7" s="3"/>
      <c r="D7" s="1"/>
      <c r="E7" s="1"/>
      <c r="F7" s="1"/>
      <c r="G7" s="1"/>
      <c r="H7" s="1"/>
      <c r="I7" s="1"/>
      <c r="J7" s="1"/>
      <c r="K7" s="1"/>
      <c r="L7" s="1"/>
      <c r="M7" s="1"/>
      <c r="N7" s="1"/>
      <c r="O7" s="1"/>
      <c r="P7" s="1"/>
      <c r="Q7" s="1"/>
      <c r="R7" s="1"/>
      <c r="S7" s="1"/>
      <c r="T7" s="211" t="s">
        <v>608</v>
      </c>
    </row>
    <row r="8" spans="1:30" ht="14.25" thickBot="1">
      <c r="A8" s="1"/>
      <c r="B8" s="4"/>
      <c r="C8" s="1" t="s">
        <v>100</v>
      </c>
      <c r="D8" s="1"/>
      <c r="E8" s="5"/>
      <c r="F8" s="1" t="s">
        <v>145</v>
      </c>
      <c r="G8" s="1"/>
      <c r="H8" s="1" t="s">
        <v>148</v>
      </c>
      <c r="I8" s="570" t="s">
        <v>149</v>
      </c>
      <c r="J8" s="571"/>
      <c r="K8" s="550">
        <f>60-O19+YEAR(C12)</f>
        <v>2050</v>
      </c>
      <c r="L8" s="551"/>
      <c r="M8" s="1" t="s">
        <v>150</v>
      </c>
      <c r="N8" s="570" t="s">
        <v>151</v>
      </c>
      <c r="O8" s="571"/>
      <c r="P8" s="550">
        <f>90-O19+YEAR(C12)</f>
        <v>2080</v>
      </c>
      <c r="Q8" s="551"/>
      <c r="R8" s="1" t="s">
        <v>150</v>
      </c>
      <c r="S8" s="1"/>
      <c r="T8" s="211" t="s">
        <v>276</v>
      </c>
    </row>
    <row r="9" spans="1:30">
      <c r="A9" s="1"/>
      <c r="B9" s="1"/>
      <c r="C9" s="1"/>
      <c r="D9" s="1"/>
      <c r="E9" s="1"/>
      <c r="F9" s="1"/>
      <c r="G9" s="1"/>
      <c r="H9" s="1"/>
      <c r="I9" s="1"/>
      <c r="J9" s="1"/>
      <c r="K9" s="1"/>
      <c r="L9" s="1"/>
      <c r="M9" s="1"/>
      <c r="N9" s="1"/>
      <c r="O9" s="1"/>
      <c r="P9" s="1"/>
      <c r="Q9" s="1"/>
      <c r="R9" s="1"/>
      <c r="S9" s="1"/>
    </row>
    <row r="10" spans="1:30" ht="14.25" thickBot="1">
      <c r="A10" s="1"/>
      <c r="B10" s="6" t="s">
        <v>146</v>
      </c>
      <c r="C10" s="7"/>
      <c r="D10" s="7"/>
      <c r="E10" s="7"/>
      <c r="F10" s="7"/>
      <c r="G10" s="7"/>
      <c r="H10" s="7"/>
      <c r="I10" s="7"/>
      <c r="J10" s="7"/>
      <c r="K10" s="7"/>
      <c r="L10" s="7"/>
      <c r="M10" s="7"/>
      <c r="N10" s="7"/>
      <c r="O10" s="7"/>
      <c r="P10" s="7"/>
      <c r="Q10" s="7"/>
      <c r="R10" s="7"/>
      <c r="S10" s="1"/>
      <c r="T10" s="33" t="s">
        <v>172</v>
      </c>
      <c r="U10" s="33"/>
    </row>
    <row r="11" spans="1:30">
      <c r="A11" s="1"/>
      <c r="B11" s="1"/>
      <c r="C11" s="1"/>
      <c r="D11" s="1"/>
      <c r="E11" s="1"/>
      <c r="F11" s="573" t="s">
        <v>178</v>
      </c>
      <c r="G11" s="573"/>
      <c r="H11" s="573"/>
      <c r="I11" s="573"/>
      <c r="J11" s="573"/>
      <c r="K11" s="1"/>
      <c r="L11" s="1"/>
      <c r="M11" s="1" t="s">
        <v>161</v>
      </c>
      <c r="N11" s="1"/>
      <c r="O11" s="1"/>
      <c r="P11" s="1"/>
      <c r="Q11" s="1"/>
      <c r="R11" s="1"/>
      <c r="S11" s="1"/>
      <c r="T11" s="33" t="s">
        <v>173</v>
      </c>
      <c r="U11" s="33"/>
    </row>
    <row r="12" spans="1:30" ht="14.25" thickBot="1">
      <c r="A12" s="1"/>
      <c r="B12" s="8" t="s">
        <v>91</v>
      </c>
      <c r="C12" s="572">
        <v>45658</v>
      </c>
      <c r="D12" s="572"/>
      <c r="E12" s="1"/>
      <c r="F12" s="567" t="s">
        <v>177</v>
      </c>
      <c r="G12" s="567"/>
      <c r="H12" s="563">
        <v>500</v>
      </c>
      <c r="I12" s="563"/>
      <c r="J12" s="568" t="s">
        <v>29</v>
      </c>
      <c r="K12" s="568"/>
      <c r="L12" s="9"/>
      <c r="M12" s="10" t="s">
        <v>110</v>
      </c>
      <c r="N12" s="569">
        <v>90</v>
      </c>
      <c r="O12" s="569"/>
      <c r="P12" s="1" t="s">
        <v>147</v>
      </c>
      <c r="Q12" s="1"/>
      <c r="R12" s="1"/>
      <c r="S12" s="1"/>
      <c r="T12" s="33" t="s">
        <v>174</v>
      </c>
      <c r="U12" s="33"/>
    </row>
    <row r="13" spans="1:30" ht="14.25" thickBot="1">
      <c r="A13" s="1"/>
      <c r="B13" s="574" t="s">
        <v>365</v>
      </c>
      <c r="C13" s="574"/>
      <c r="D13" s="574"/>
      <c r="E13" s="1"/>
      <c r="F13" s="566" t="s">
        <v>594</v>
      </c>
      <c r="G13" s="566"/>
      <c r="H13" s="562">
        <v>0</v>
      </c>
      <c r="I13" s="562"/>
      <c r="J13" s="568" t="s">
        <v>29</v>
      </c>
      <c r="K13" s="568"/>
      <c r="L13" s="1"/>
      <c r="M13" s="574" t="s">
        <v>466</v>
      </c>
      <c r="N13" s="574"/>
      <c r="O13" s="574"/>
      <c r="P13" s="574"/>
      <c r="Q13" s="1"/>
      <c r="R13" s="1"/>
      <c r="S13" s="1"/>
      <c r="T13" s="33" t="s">
        <v>175</v>
      </c>
      <c r="U13" s="33"/>
    </row>
    <row r="14" spans="1:30" ht="14.25" thickBot="1">
      <c r="A14" s="1"/>
      <c r="B14" s="574"/>
      <c r="C14" s="574"/>
      <c r="D14" s="574"/>
      <c r="E14" s="1"/>
      <c r="F14" s="565" t="s">
        <v>595</v>
      </c>
      <c r="G14" s="565"/>
      <c r="H14" s="562">
        <v>0</v>
      </c>
      <c r="I14" s="562"/>
      <c r="J14" s="568" t="s">
        <v>29</v>
      </c>
      <c r="K14" s="568"/>
      <c r="L14" s="1"/>
      <c r="M14" s="574"/>
      <c r="N14" s="574"/>
      <c r="O14" s="574"/>
      <c r="P14" s="574"/>
      <c r="Q14" s="1"/>
      <c r="R14" s="1"/>
      <c r="S14" s="1"/>
      <c r="T14" s="635" t="s">
        <v>376</v>
      </c>
      <c r="U14" s="635"/>
      <c r="V14" s="635"/>
      <c r="W14" s="634" t="s">
        <v>375</v>
      </c>
      <c r="X14" s="634"/>
      <c r="Y14" s="634"/>
      <c r="Z14" s="634"/>
      <c r="AA14" s="634"/>
      <c r="AB14" s="634"/>
      <c r="AC14" s="33" t="s">
        <v>377</v>
      </c>
      <c r="AD14" s="33"/>
    </row>
    <row r="15" spans="1:30" ht="13.15" customHeight="1">
      <c r="A15" s="1"/>
      <c r="B15" s="1"/>
      <c r="C15" s="1"/>
      <c r="D15" s="1"/>
      <c r="E15" s="1"/>
      <c r="F15" s="1"/>
      <c r="G15" s="1"/>
      <c r="H15" s="1"/>
      <c r="I15" s="1"/>
      <c r="J15" s="1"/>
      <c r="K15" s="1"/>
      <c r="L15" s="1"/>
      <c r="M15" s="1"/>
      <c r="N15" s="1"/>
      <c r="O15" s="1"/>
      <c r="P15" s="1"/>
      <c r="Q15" s="1"/>
      <c r="R15" s="1"/>
      <c r="S15" s="1"/>
      <c r="T15" s="636" t="s">
        <v>367</v>
      </c>
      <c r="U15" s="637"/>
      <c r="V15" s="637"/>
      <c r="W15" s="637"/>
      <c r="X15" s="638"/>
    </row>
    <row r="16" spans="1:30" ht="14.25" thickBot="1">
      <c r="A16" s="1"/>
      <c r="B16" s="6" t="s">
        <v>41</v>
      </c>
      <c r="C16" s="7"/>
      <c r="D16" s="7"/>
      <c r="E16" s="7"/>
      <c r="F16" s="7"/>
      <c r="G16" s="7"/>
      <c r="H16" s="7"/>
      <c r="I16" s="7"/>
      <c r="J16" s="7"/>
      <c r="K16" s="7"/>
      <c r="L16" s="7"/>
      <c r="M16" s="7"/>
      <c r="N16" s="7"/>
      <c r="O16" s="7"/>
      <c r="P16" s="7"/>
      <c r="Q16" s="7"/>
      <c r="R16" s="7"/>
      <c r="S16" s="1"/>
      <c r="T16" s="639"/>
      <c r="U16" s="640"/>
      <c r="V16" s="640"/>
      <c r="W16" s="640"/>
      <c r="X16" s="641"/>
    </row>
    <row r="17" spans="1:24" ht="14.25" thickBot="1">
      <c r="A17" s="1"/>
      <c r="B17" s="11"/>
      <c r="C17" s="1"/>
      <c r="D17" s="1"/>
      <c r="E17" s="1"/>
      <c r="F17" s="1"/>
      <c r="G17" s="1"/>
      <c r="H17" s="1"/>
      <c r="I17" s="1"/>
      <c r="J17" s="1"/>
      <c r="K17" s="1"/>
      <c r="L17" s="1"/>
      <c r="M17" s="1"/>
      <c r="N17" s="1"/>
      <c r="O17" s="1"/>
      <c r="P17" s="1"/>
      <c r="Q17" s="1"/>
      <c r="R17" s="1"/>
      <c r="S17" s="1"/>
      <c r="T17" s="642"/>
      <c r="U17" s="643"/>
      <c r="V17" s="643"/>
      <c r="W17" s="643"/>
      <c r="X17" s="644"/>
    </row>
    <row r="18" spans="1:24">
      <c r="A18" s="1"/>
      <c r="B18" s="516"/>
      <c r="C18" s="516"/>
      <c r="D18" s="516" t="s">
        <v>11</v>
      </c>
      <c r="E18" s="516"/>
      <c r="F18" s="516"/>
      <c r="G18" s="516" t="s">
        <v>14</v>
      </c>
      <c r="H18" s="516"/>
      <c r="I18" s="516" t="s">
        <v>13</v>
      </c>
      <c r="J18" s="516"/>
      <c r="K18" s="516"/>
      <c r="L18" s="516" t="s">
        <v>12</v>
      </c>
      <c r="M18" s="516"/>
      <c r="N18" s="516"/>
      <c r="O18" s="12" t="s">
        <v>92</v>
      </c>
      <c r="P18" s="516" t="s">
        <v>15</v>
      </c>
      <c r="Q18" s="516"/>
      <c r="R18" s="516"/>
      <c r="S18" s="1"/>
    </row>
    <row r="19" spans="1:24" ht="14.25" thickBot="1">
      <c r="A19" s="1"/>
      <c r="B19" s="547" t="s">
        <v>16</v>
      </c>
      <c r="C19" s="547"/>
      <c r="D19" s="606" t="s">
        <v>695</v>
      </c>
      <c r="E19" s="607"/>
      <c r="F19" s="607"/>
      <c r="G19" s="540" t="s">
        <v>20</v>
      </c>
      <c r="H19" s="540"/>
      <c r="I19" s="540" t="s">
        <v>21</v>
      </c>
      <c r="J19" s="540"/>
      <c r="K19" s="540"/>
      <c r="L19" s="522">
        <v>32874</v>
      </c>
      <c r="M19" s="522"/>
      <c r="N19" s="523"/>
      <c r="O19" s="13">
        <f t="shared" ref="O19:O24" si="0">IF(ISBLANK(L19),"",YEAR(C$12)-YEAR(L19))</f>
        <v>35</v>
      </c>
      <c r="P19" s="514" t="s">
        <v>22</v>
      </c>
      <c r="Q19" s="514"/>
      <c r="R19" s="514"/>
      <c r="S19" s="1"/>
      <c r="T19" s="527" t="s">
        <v>374</v>
      </c>
      <c r="U19" s="528"/>
      <c r="V19" s="528"/>
      <c r="W19" s="528"/>
      <c r="X19" s="528"/>
    </row>
    <row r="20" spans="1:24" ht="14.25" thickBot="1">
      <c r="A20" s="1"/>
      <c r="B20" s="601" t="s">
        <v>17</v>
      </c>
      <c r="C20" s="601"/>
      <c r="D20" s="604" t="s">
        <v>112</v>
      </c>
      <c r="E20" s="605"/>
      <c r="F20" s="605"/>
      <c r="G20" s="540" t="s">
        <v>23</v>
      </c>
      <c r="H20" s="540"/>
      <c r="I20" s="540" t="s">
        <v>24</v>
      </c>
      <c r="J20" s="540"/>
      <c r="K20" s="540"/>
      <c r="L20" s="520">
        <v>32874</v>
      </c>
      <c r="M20" s="521"/>
      <c r="N20" s="521"/>
      <c r="O20" s="13">
        <f t="shared" si="0"/>
        <v>35</v>
      </c>
      <c r="P20" s="514" t="s">
        <v>22</v>
      </c>
      <c r="Q20" s="514"/>
      <c r="R20" s="514"/>
      <c r="S20" s="1"/>
      <c r="T20" s="528"/>
      <c r="U20" s="528"/>
      <c r="V20" s="528"/>
      <c r="W20" s="528"/>
      <c r="X20" s="528"/>
    </row>
    <row r="21" spans="1:24" ht="14.25" thickBot="1">
      <c r="A21" s="1"/>
      <c r="B21" s="601" t="s">
        <v>18</v>
      </c>
      <c r="C21" s="601"/>
      <c r="D21" s="602" t="s">
        <v>371</v>
      </c>
      <c r="E21" s="603"/>
      <c r="F21" s="603"/>
      <c r="G21" s="542"/>
      <c r="H21" s="542"/>
      <c r="I21" s="540" t="s">
        <v>275</v>
      </c>
      <c r="J21" s="540"/>
      <c r="K21" s="540"/>
      <c r="L21" s="518">
        <v>44197</v>
      </c>
      <c r="M21" s="518"/>
      <c r="N21" s="519"/>
      <c r="O21" s="13">
        <f t="shared" si="0"/>
        <v>4</v>
      </c>
      <c r="P21" s="514" t="s">
        <v>285</v>
      </c>
      <c r="Q21" s="514"/>
      <c r="R21" s="514"/>
      <c r="S21" s="1"/>
      <c r="T21" s="528"/>
      <c r="U21" s="528"/>
      <c r="V21" s="528"/>
      <c r="W21" s="528"/>
      <c r="X21" s="528"/>
    </row>
    <row r="22" spans="1:24" ht="14.25" thickBot="1">
      <c r="A22" s="1"/>
      <c r="B22" s="601" t="s">
        <v>19</v>
      </c>
      <c r="C22" s="601"/>
      <c r="D22" s="602" t="s">
        <v>372</v>
      </c>
      <c r="E22" s="603"/>
      <c r="F22" s="603"/>
      <c r="G22" s="542"/>
      <c r="H22" s="542"/>
      <c r="I22" s="540" t="s">
        <v>373</v>
      </c>
      <c r="J22" s="540"/>
      <c r="K22" s="540"/>
      <c r="L22" s="518">
        <v>44927</v>
      </c>
      <c r="M22" s="518"/>
      <c r="N22" s="519"/>
      <c r="O22" s="13">
        <f t="shared" si="0"/>
        <v>2</v>
      </c>
      <c r="P22" s="514" t="s">
        <v>285</v>
      </c>
      <c r="Q22" s="514"/>
      <c r="R22" s="514"/>
      <c r="S22" s="1"/>
      <c r="T22" s="528"/>
      <c r="U22" s="528"/>
      <c r="V22" s="528"/>
      <c r="W22" s="528"/>
      <c r="X22" s="528"/>
    </row>
    <row r="23" spans="1:24" ht="14.25" thickBot="1">
      <c r="A23" s="1"/>
      <c r="B23" s="601" t="s">
        <v>25</v>
      </c>
      <c r="C23" s="601"/>
      <c r="D23" s="602"/>
      <c r="E23" s="603"/>
      <c r="F23" s="603"/>
      <c r="G23" s="542"/>
      <c r="H23" s="542"/>
      <c r="I23" s="540"/>
      <c r="J23" s="540"/>
      <c r="K23" s="540"/>
      <c r="L23" s="518"/>
      <c r="M23" s="518"/>
      <c r="N23" s="519"/>
      <c r="O23" s="13" t="str">
        <f t="shared" si="0"/>
        <v/>
      </c>
      <c r="P23" s="514"/>
      <c r="Q23" s="514"/>
      <c r="R23" s="514"/>
      <c r="S23" s="1"/>
      <c r="T23" s="528"/>
      <c r="U23" s="528"/>
      <c r="V23" s="528"/>
      <c r="W23" s="528"/>
      <c r="X23" s="528"/>
    </row>
    <row r="24" spans="1:24" ht="14.25" thickBot="1">
      <c r="A24" s="1"/>
      <c r="B24" s="601" t="s">
        <v>26</v>
      </c>
      <c r="C24" s="601"/>
      <c r="D24" s="602"/>
      <c r="E24" s="603"/>
      <c r="F24" s="603"/>
      <c r="G24" s="542"/>
      <c r="H24" s="542"/>
      <c r="I24" s="540"/>
      <c r="J24" s="540"/>
      <c r="K24" s="540"/>
      <c r="L24" s="518"/>
      <c r="M24" s="518"/>
      <c r="N24" s="519"/>
      <c r="O24" s="13" t="str">
        <f t="shared" si="0"/>
        <v/>
      </c>
      <c r="P24" s="514"/>
      <c r="Q24" s="514"/>
      <c r="R24" s="514"/>
      <c r="S24" s="1"/>
      <c r="T24" s="528"/>
      <c r="U24" s="528"/>
      <c r="V24" s="528"/>
      <c r="W24" s="528"/>
      <c r="X24" s="528"/>
    </row>
    <row r="25" spans="1:24">
      <c r="A25" s="1"/>
      <c r="B25" s="1"/>
      <c r="C25" s="1"/>
      <c r="D25" s="1"/>
      <c r="E25" s="1"/>
      <c r="F25" s="1"/>
      <c r="G25" s="1"/>
      <c r="H25" s="1"/>
      <c r="I25" s="1"/>
      <c r="J25" s="1"/>
      <c r="K25" s="1"/>
      <c r="L25" s="1"/>
      <c r="M25" s="1"/>
      <c r="N25" s="1"/>
      <c r="O25" s="1"/>
      <c r="P25" s="1"/>
      <c r="Q25" s="1"/>
      <c r="R25" s="1"/>
      <c r="S25" s="1"/>
      <c r="T25" s="285"/>
      <c r="U25" s="285"/>
      <c r="V25" s="285"/>
      <c r="W25" s="285"/>
      <c r="X25" s="285"/>
    </row>
    <row r="26" spans="1:24" ht="3.75" customHeight="1">
      <c r="A26" s="1"/>
      <c r="B26" s="1"/>
      <c r="C26" s="1"/>
      <c r="D26" s="1"/>
      <c r="E26" s="1"/>
      <c r="F26" s="1"/>
      <c r="G26" s="1"/>
      <c r="H26" s="1"/>
      <c r="I26" s="1"/>
      <c r="J26" s="1"/>
      <c r="K26" s="1"/>
      <c r="L26" s="1"/>
      <c r="M26" s="1"/>
      <c r="N26" s="1"/>
      <c r="O26" s="1"/>
      <c r="P26" s="1"/>
      <c r="Q26" s="1"/>
      <c r="R26" s="1"/>
      <c r="S26" s="1"/>
    </row>
    <row r="27" spans="1:24" ht="3.75" customHeight="1">
      <c r="A27" s="1"/>
      <c r="B27" s="1"/>
      <c r="C27" s="1"/>
      <c r="D27" s="1"/>
      <c r="E27" s="1"/>
      <c r="F27" s="1"/>
      <c r="G27" s="1"/>
      <c r="H27" s="1"/>
      <c r="I27" s="1"/>
      <c r="J27" s="1"/>
      <c r="K27" s="1"/>
      <c r="L27" s="1"/>
      <c r="M27" s="1"/>
      <c r="N27" s="1"/>
      <c r="O27" s="1"/>
      <c r="P27" s="1"/>
      <c r="Q27" s="1"/>
      <c r="R27" s="1"/>
      <c r="S27" s="1"/>
    </row>
    <row r="28" spans="1:24" ht="3.75" customHeight="1">
      <c r="A28" s="1"/>
      <c r="B28" s="1"/>
      <c r="C28" s="1"/>
      <c r="D28" s="1"/>
      <c r="E28" s="1"/>
      <c r="F28" s="1"/>
      <c r="G28" s="1"/>
      <c r="H28" s="1"/>
      <c r="I28" s="1"/>
      <c r="J28" s="1"/>
      <c r="K28" s="1"/>
      <c r="L28" s="1"/>
      <c r="M28" s="1"/>
      <c r="N28" s="1"/>
      <c r="O28" s="1"/>
      <c r="P28" s="1"/>
      <c r="Q28" s="1"/>
      <c r="R28" s="1"/>
      <c r="S28" s="1"/>
    </row>
    <row r="29" spans="1:24" ht="14.25" thickBot="1">
      <c r="A29" s="1"/>
      <c r="B29" s="6" t="s">
        <v>50</v>
      </c>
      <c r="C29" s="7"/>
      <c r="D29" s="7"/>
      <c r="E29" s="7"/>
      <c r="F29" s="7"/>
      <c r="G29" s="7"/>
      <c r="H29" s="7"/>
      <c r="I29" s="7"/>
      <c r="J29" s="7"/>
      <c r="K29" s="7"/>
      <c r="L29" s="7"/>
      <c r="M29" s="7"/>
      <c r="N29" s="7"/>
      <c r="O29" s="7"/>
      <c r="P29" s="7"/>
      <c r="Q29" s="7"/>
      <c r="R29" s="7"/>
      <c r="S29" s="1"/>
    </row>
    <row r="30" spans="1:24">
      <c r="A30" s="1"/>
      <c r="B30" s="1"/>
      <c r="C30" s="1"/>
      <c r="D30" s="1"/>
      <c r="E30" s="1"/>
      <c r="F30" s="1"/>
      <c r="G30" s="1"/>
      <c r="H30" s="1"/>
      <c r="I30" s="1"/>
      <c r="J30" s="1"/>
      <c r="K30" s="1"/>
      <c r="L30" s="1"/>
      <c r="M30" s="1"/>
      <c r="N30" s="1"/>
      <c r="O30" s="1"/>
      <c r="P30" s="1"/>
      <c r="Q30" s="1"/>
      <c r="R30" s="1"/>
      <c r="S30" s="1"/>
    </row>
    <row r="31" spans="1:24" ht="14.25" thickBot="1">
      <c r="A31" s="1"/>
      <c r="B31" s="516" t="s">
        <v>31</v>
      </c>
      <c r="C31" s="516"/>
      <c r="D31" s="646" t="s">
        <v>166</v>
      </c>
      <c r="E31" s="646"/>
      <c r="F31" s="516"/>
      <c r="G31" s="516"/>
      <c r="H31" s="213"/>
      <c r="I31" s="545"/>
      <c r="J31" s="545"/>
      <c r="K31" s="545"/>
      <c r="L31" s="599"/>
      <c r="M31" s="599"/>
      <c r="N31" s="1"/>
      <c r="O31" s="1"/>
      <c r="P31" s="1"/>
      <c r="Q31" s="1"/>
      <c r="R31" s="1"/>
      <c r="S31" s="1"/>
    </row>
    <row r="32" spans="1:24">
      <c r="A32" s="1"/>
      <c r="B32" s="516" t="s">
        <v>808</v>
      </c>
      <c r="C32" s="516"/>
      <c r="D32" s="516"/>
      <c r="E32" s="516"/>
      <c r="F32" s="516" t="s">
        <v>286</v>
      </c>
      <c r="G32" s="516"/>
      <c r="H32" s="516"/>
      <c r="I32" s="516"/>
      <c r="J32" s="516"/>
      <c r="K32" s="516"/>
      <c r="L32" s="516"/>
      <c r="M32" s="516"/>
      <c r="N32" s="1"/>
      <c r="O32" s="1"/>
      <c r="P32" s="1"/>
      <c r="Q32" s="1"/>
      <c r="R32" s="1"/>
      <c r="S32" s="1"/>
      <c r="T32" s="531" t="s">
        <v>336</v>
      </c>
      <c r="U32" s="532"/>
      <c r="V32" s="532"/>
      <c r="W32" s="532"/>
      <c r="X32" s="533"/>
    </row>
    <row r="33" spans="1:51" ht="14.25" thickBot="1">
      <c r="A33" s="1"/>
      <c r="B33" s="608">
        <f>YEAR(C12)</f>
        <v>2025</v>
      </c>
      <c r="C33" s="609"/>
      <c r="D33" s="541" t="s">
        <v>27</v>
      </c>
      <c r="E33" s="541"/>
      <c r="F33" s="543">
        <v>500</v>
      </c>
      <c r="G33" s="544"/>
      <c r="H33" s="541" t="s">
        <v>29</v>
      </c>
      <c r="I33" s="541"/>
      <c r="J33" s="496" t="s">
        <v>284</v>
      </c>
      <c r="K33" s="496"/>
      <c r="L33" s="505">
        <v>1.4999999999999999E-2</v>
      </c>
      <c r="M33" s="505"/>
      <c r="N33" s="1"/>
      <c r="O33" s="1"/>
      <c r="P33" s="1"/>
      <c r="Q33" s="1"/>
      <c r="R33" s="1"/>
      <c r="S33" s="1"/>
      <c r="T33" s="534"/>
      <c r="U33" s="535"/>
      <c r="V33" s="535"/>
      <c r="W33" s="535"/>
      <c r="X33" s="536"/>
    </row>
    <row r="34" spans="1:51" ht="14.25" thickBot="1">
      <c r="A34" s="1"/>
      <c r="B34" s="498">
        <f>K8</f>
        <v>2050</v>
      </c>
      <c r="C34" s="499"/>
      <c r="D34" s="500" t="s">
        <v>27</v>
      </c>
      <c r="E34" s="500"/>
      <c r="F34" s="498">
        <v>300</v>
      </c>
      <c r="G34" s="499"/>
      <c r="H34" s="500" t="s">
        <v>29</v>
      </c>
      <c r="I34" s="500"/>
      <c r="J34" s="496" t="s">
        <v>284</v>
      </c>
      <c r="K34" s="496"/>
      <c r="L34" s="497">
        <v>0</v>
      </c>
      <c r="M34" s="497"/>
      <c r="N34" s="1"/>
      <c r="O34" s="1"/>
      <c r="P34" s="1"/>
      <c r="Q34" s="1"/>
      <c r="R34" s="1"/>
      <c r="S34" s="1"/>
      <c r="T34" s="537"/>
      <c r="U34" s="538"/>
      <c r="V34" s="538"/>
      <c r="W34" s="538"/>
      <c r="X34" s="539"/>
    </row>
    <row r="35" spans="1:51" ht="14.25" thickBot="1">
      <c r="A35" s="1"/>
      <c r="B35" s="498">
        <f>YEAR(L19)+65</f>
        <v>2055</v>
      </c>
      <c r="C35" s="499"/>
      <c r="D35" s="500" t="s">
        <v>27</v>
      </c>
      <c r="E35" s="500"/>
      <c r="F35" s="498">
        <v>0</v>
      </c>
      <c r="G35" s="499"/>
      <c r="H35" s="500" t="s">
        <v>29</v>
      </c>
      <c r="I35" s="500"/>
      <c r="J35" s="496" t="s">
        <v>284</v>
      </c>
      <c r="K35" s="496"/>
      <c r="L35" s="497">
        <v>0</v>
      </c>
      <c r="M35" s="497"/>
      <c r="N35" s="1"/>
      <c r="O35" s="1"/>
      <c r="P35" s="1"/>
      <c r="Q35" s="1"/>
      <c r="R35" s="1"/>
      <c r="S35" s="1"/>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row>
    <row r="36" spans="1:51" ht="14.25" thickBot="1">
      <c r="A36" s="1"/>
      <c r="B36" s="498"/>
      <c r="C36" s="499"/>
      <c r="D36" s="500" t="s">
        <v>27</v>
      </c>
      <c r="E36" s="500"/>
      <c r="F36" s="498"/>
      <c r="G36" s="499"/>
      <c r="H36" s="500" t="s">
        <v>29</v>
      </c>
      <c r="I36" s="500"/>
      <c r="J36" s="496" t="s">
        <v>284</v>
      </c>
      <c r="K36" s="496"/>
      <c r="L36" s="497"/>
      <c r="M36" s="497"/>
      <c r="N36" s="1"/>
      <c r="O36" s="1"/>
      <c r="P36" s="1"/>
      <c r="Q36" s="1"/>
      <c r="R36" s="1"/>
      <c r="S36" s="1"/>
      <c r="T36" s="41" t="s">
        <v>505</v>
      </c>
    </row>
    <row r="37" spans="1:51" ht="14.25" thickBot="1">
      <c r="A37" s="1"/>
      <c r="B37" s="498"/>
      <c r="C37" s="499"/>
      <c r="D37" s="500" t="s">
        <v>27</v>
      </c>
      <c r="E37" s="500"/>
      <c r="F37" s="498"/>
      <c r="G37" s="499"/>
      <c r="H37" s="500" t="s">
        <v>29</v>
      </c>
      <c r="I37" s="500"/>
      <c r="J37" s="496" t="s">
        <v>284</v>
      </c>
      <c r="K37" s="496"/>
      <c r="L37" s="497"/>
      <c r="M37" s="497"/>
      <c r="N37" s="1"/>
      <c r="O37" s="1"/>
      <c r="P37" s="1"/>
      <c r="Q37" s="1"/>
      <c r="R37" s="1"/>
      <c r="S37" s="1"/>
      <c r="T37" s="41" t="s">
        <v>508</v>
      </c>
    </row>
    <row r="38" spans="1:51" ht="14.25" thickBot="1">
      <c r="A38" s="1"/>
      <c r="B38" s="498"/>
      <c r="C38" s="499"/>
      <c r="D38" s="500" t="s">
        <v>27</v>
      </c>
      <c r="E38" s="500"/>
      <c r="F38" s="498"/>
      <c r="G38" s="499"/>
      <c r="H38" s="500" t="s">
        <v>29</v>
      </c>
      <c r="I38" s="500"/>
      <c r="J38" s="496" t="s">
        <v>284</v>
      </c>
      <c r="K38" s="496"/>
      <c r="L38" s="497"/>
      <c r="M38" s="497"/>
      <c r="N38" s="1"/>
      <c r="O38" s="1"/>
      <c r="P38" s="1"/>
      <c r="Q38" s="1"/>
      <c r="R38" s="1"/>
      <c r="S38" s="1"/>
      <c r="X38" s="23" t="s">
        <v>509</v>
      </c>
      <c r="Y38" s="305" t="s">
        <v>506</v>
      </c>
      <c r="Z38" s="2" t="s">
        <v>507</v>
      </c>
    </row>
    <row r="39" spans="1:51" ht="14.25" thickBot="1">
      <c r="A39" s="1"/>
      <c r="B39" s="498"/>
      <c r="C39" s="499"/>
      <c r="D39" s="500" t="s">
        <v>27</v>
      </c>
      <c r="E39" s="500"/>
      <c r="F39" s="498"/>
      <c r="G39" s="499"/>
      <c r="H39" s="500" t="s">
        <v>29</v>
      </c>
      <c r="I39" s="500"/>
      <c r="J39" s="496" t="s">
        <v>284</v>
      </c>
      <c r="K39" s="496"/>
      <c r="L39" s="497"/>
      <c r="M39" s="497"/>
      <c r="N39" s="1"/>
      <c r="O39" s="1"/>
      <c r="P39" s="1"/>
      <c r="Q39" s="1"/>
      <c r="R39" s="1"/>
      <c r="S39" s="1"/>
    </row>
    <row r="40" spans="1:51" ht="14.25" thickBot="1">
      <c r="A40" s="1"/>
      <c r="B40" s="498"/>
      <c r="C40" s="499"/>
      <c r="D40" s="500" t="s">
        <v>27</v>
      </c>
      <c r="E40" s="500"/>
      <c r="F40" s="498"/>
      <c r="G40" s="499"/>
      <c r="H40" s="500" t="s">
        <v>29</v>
      </c>
      <c r="I40" s="500"/>
      <c r="J40" s="496" t="s">
        <v>284</v>
      </c>
      <c r="K40" s="496"/>
      <c r="L40" s="497"/>
      <c r="M40" s="497"/>
      <c r="N40" s="1"/>
      <c r="O40" s="1"/>
      <c r="P40" s="1"/>
      <c r="Q40" s="1"/>
      <c r="R40" s="1"/>
      <c r="S40" s="1"/>
    </row>
    <row r="41" spans="1:51">
      <c r="A41" s="1"/>
      <c r="B41" s="1"/>
      <c r="C41" s="1"/>
      <c r="D41" s="1"/>
      <c r="E41" s="1"/>
      <c r="F41" s="1"/>
      <c r="G41" s="1"/>
      <c r="H41" s="1"/>
      <c r="I41" s="1"/>
      <c r="J41" s="1"/>
      <c r="K41" s="1"/>
      <c r="L41" s="1"/>
      <c r="M41" s="1"/>
      <c r="N41" s="1"/>
      <c r="O41" s="1"/>
      <c r="P41" s="1"/>
      <c r="Q41" s="1"/>
      <c r="R41" s="1"/>
      <c r="S41" s="1"/>
    </row>
    <row r="42" spans="1:51" ht="14.25" thickBot="1">
      <c r="A42" s="1"/>
      <c r="B42" s="516" t="s">
        <v>31</v>
      </c>
      <c r="C42" s="516"/>
      <c r="D42" s="598" t="s">
        <v>165</v>
      </c>
      <c r="E42" s="598"/>
      <c r="F42" s="516"/>
      <c r="G42" s="516"/>
      <c r="H42" s="214"/>
      <c r="I42" s="545"/>
      <c r="J42" s="545"/>
      <c r="K42" s="545"/>
      <c r="L42" s="526"/>
      <c r="M42" s="526"/>
      <c r="N42" s="1"/>
      <c r="O42" s="1"/>
      <c r="P42" s="1"/>
      <c r="Q42" s="1"/>
      <c r="R42" s="1"/>
      <c r="S42" s="1"/>
    </row>
    <row r="43" spans="1:51">
      <c r="A43" s="1"/>
      <c r="B43" s="516" t="s">
        <v>32</v>
      </c>
      <c r="C43" s="516"/>
      <c r="D43" s="516"/>
      <c r="E43" s="516"/>
      <c r="F43" s="516" t="s">
        <v>286</v>
      </c>
      <c r="G43" s="516"/>
      <c r="H43" s="516"/>
      <c r="I43" s="516"/>
      <c r="J43" s="516"/>
      <c r="K43" s="516"/>
      <c r="L43" s="516"/>
      <c r="M43" s="516"/>
      <c r="N43" s="1"/>
      <c r="O43" s="1"/>
      <c r="P43" s="1"/>
      <c r="Q43" s="1"/>
      <c r="R43" s="1"/>
      <c r="S43" s="1"/>
    </row>
    <row r="44" spans="1:51" ht="14.25" thickBot="1">
      <c r="A44" s="1"/>
      <c r="B44" s="600">
        <f>YEAR(C12)</f>
        <v>2025</v>
      </c>
      <c r="C44" s="600"/>
      <c r="D44" s="541" t="s">
        <v>27</v>
      </c>
      <c r="E44" s="541"/>
      <c r="F44" s="588">
        <v>300</v>
      </c>
      <c r="G44" s="588"/>
      <c r="H44" s="541" t="s">
        <v>29</v>
      </c>
      <c r="I44" s="541"/>
      <c r="J44" s="496" t="s">
        <v>284</v>
      </c>
      <c r="K44" s="496"/>
      <c r="L44" s="505">
        <v>1.4999999999999999E-2</v>
      </c>
      <c r="M44" s="505"/>
      <c r="N44" s="1"/>
      <c r="O44" s="1"/>
      <c r="P44" s="1"/>
      <c r="Q44" s="1"/>
      <c r="R44" s="1"/>
      <c r="S44" s="1"/>
    </row>
    <row r="45" spans="1:51" ht="14.25" thickBot="1">
      <c r="A45" s="1"/>
      <c r="B45" s="513"/>
      <c r="C45" s="513"/>
      <c r="D45" s="500" t="s">
        <v>27</v>
      </c>
      <c r="E45" s="500"/>
      <c r="F45" s="513"/>
      <c r="G45" s="513"/>
      <c r="H45" s="500" t="s">
        <v>29</v>
      </c>
      <c r="I45" s="500"/>
      <c r="J45" s="496" t="s">
        <v>284</v>
      </c>
      <c r="K45" s="496"/>
      <c r="L45" s="497">
        <v>0</v>
      </c>
      <c r="M45" s="497"/>
      <c r="N45" s="1"/>
      <c r="O45" s="1"/>
      <c r="P45" s="1"/>
      <c r="Q45" s="1"/>
      <c r="R45" s="1"/>
      <c r="S45" s="1"/>
    </row>
    <row r="46" spans="1:51" ht="14.25" thickBot="1">
      <c r="A46" s="1"/>
      <c r="B46" s="513">
        <f>YEAR(L20)+60</f>
        <v>2050</v>
      </c>
      <c r="C46" s="513"/>
      <c r="D46" s="500" t="s">
        <v>27</v>
      </c>
      <c r="E46" s="500"/>
      <c r="F46" s="513">
        <v>0</v>
      </c>
      <c r="G46" s="513"/>
      <c r="H46" s="500" t="s">
        <v>29</v>
      </c>
      <c r="I46" s="500"/>
      <c r="J46" s="496" t="s">
        <v>284</v>
      </c>
      <c r="K46" s="496"/>
      <c r="L46" s="497">
        <v>0</v>
      </c>
      <c r="M46" s="497"/>
      <c r="N46" s="1"/>
      <c r="O46" s="1"/>
      <c r="P46" s="1"/>
      <c r="Q46" s="1"/>
      <c r="R46" s="1"/>
      <c r="S46" s="1"/>
    </row>
    <row r="47" spans="1:51" ht="14.25" thickBot="1">
      <c r="A47" s="1"/>
      <c r="B47" s="513"/>
      <c r="C47" s="513"/>
      <c r="D47" s="500" t="s">
        <v>27</v>
      </c>
      <c r="E47" s="500"/>
      <c r="F47" s="513"/>
      <c r="G47" s="513"/>
      <c r="H47" s="500" t="s">
        <v>29</v>
      </c>
      <c r="I47" s="500"/>
      <c r="J47" s="496" t="s">
        <v>284</v>
      </c>
      <c r="K47" s="496"/>
      <c r="L47" s="497">
        <v>0</v>
      </c>
      <c r="M47" s="497"/>
      <c r="N47" s="1"/>
      <c r="O47" s="1"/>
      <c r="P47" s="1"/>
      <c r="Q47" s="1"/>
      <c r="R47" s="1"/>
      <c r="S47" s="1"/>
    </row>
    <row r="48" spans="1:51" ht="14.25" thickBot="1">
      <c r="A48" s="1"/>
      <c r="B48" s="513"/>
      <c r="C48" s="513"/>
      <c r="D48" s="500" t="s">
        <v>27</v>
      </c>
      <c r="E48" s="500"/>
      <c r="F48" s="513"/>
      <c r="G48" s="513"/>
      <c r="H48" s="500" t="s">
        <v>29</v>
      </c>
      <c r="I48" s="500"/>
      <c r="J48" s="496" t="s">
        <v>284</v>
      </c>
      <c r="K48" s="496"/>
      <c r="L48" s="497">
        <v>0</v>
      </c>
      <c r="M48" s="497"/>
      <c r="N48" s="1"/>
      <c r="O48" s="1"/>
      <c r="P48" s="1"/>
      <c r="Q48" s="1"/>
      <c r="R48" s="1"/>
      <c r="S48" s="1"/>
    </row>
    <row r="49" spans="1:21" ht="14.25" thickBot="1">
      <c r="A49" s="1"/>
      <c r="B49" s="513"/>
      <c r="C49" s="513"/>
      <c r="D49" s="500" t="s">
        <v>27</v>
      </c>
      <c r="E49" s="500"/>
      <c r="F49" s="513"/>
      <c r="G49" s="513"/>
      <c r="H49" s="500" t="s">
        <v>29</v>
      </c>
      <c r="I49" s="500"/>
      <c r="J49" s="496" t="s">
        <v>284</v>
      </c>
      <c r="K49" s="496"/>
      <c r="L49" s="497">
        <v>0</v>
      </c>
      <c r="M49" s="497"/>
      <c r="N49" s="1"/>
      <c r="O49" s="1"/>
      <c r="P49" s="1"/>
      <c r="Q49" s="1"/>
      <c r="R49" s="1"/>
      <c r="S49" s="1"/>
    </row>
    <row r="50" spans="1:21" ht="14.25" thickBot="1">
      <c r="A50" s="1"/>
      <c r="B50" s="513"/>
      <c r="C50" s="513"/>
      <c r="D50" s="500" t="s">
        <v>27</v>
      </c>
      <c r="E50" s="500"/>
      <c r="F50" s="513"/>
      <c r="G50" s="513"/>
      <c r="H50" s="500" t="s">
        <v>29</v>
      </c>
      <c r="I50" s="500"/>
      <c r="J50" s="496" t="s">
        <v>284</v>
      </c>
      <c r="K50" s="496"/>
      <c r="L50" s="497">
        <v>0</v>
      </c>
      <c r="M50" s="497"/>
      <c r="N50" s="1"/>
      <c r="O50" s="1"/>
      <c r="P50" s="1"/>
      <c r="Q50" s="1"/>
      <c r="R50" s="1"/>
      <c r="S50" s="1"/>
    </row>
    <row r="51" spans="1:21" ht="14.25" thickBot="1">
      <c r="A51" s="1"/>
      <c r="B51" s="513"/>
      <c r="C51" s="513"/>
      <c r="D51" s="500" t="s">
        <v>27</v>
      </c>
      <c r="E51" s="500"/>
      <c r="F51" s="513"/>
      <c r="G51" s="513"/>
      <c r="H51" s="500" t="s">
        <v>29</v>
      </c>
      <c r="I51" s="500"/>
      <c r="J51" s="496" t="s">
        <v>284</v>
      </c>
      <c r="K51" s="496"/>
      <c r="L51" s="497">
        <v>0</v>
      </c>
      <c r="M51" s="497"/>
      <c r="N51" s="1"/>
      <c r="O51" s="1"/>
      <c r="P51" s="1"/>
      <c r="Q51" s="1"/>
      <c r="R51" s="1"/>
      <c r="S51" s="1"/>
    </row>
    <row r="52" spans="1:21">
      <c r="A52" s="1"/>
      <c r="B52" s="1"/>
      <c r="C52" s="1"/>
      <c r="D52" s="1"/>
      <c r="E52" s="1"/>
      <c r="F52" s="1"/>
      <c r="G52" s="1"/>
      <c r="H52" s="1"/>
      <c r="I52" s="1"/>
      <c r="J52" s="1"/>
      <c r="K52" s="1"/>
      <c r="L52" s="1"/>
      <c r="M52" s="1"/>
      <c r="N52" s="1"/>
      <c r="O52" s="1"/>
      <c r="P52" s="1"/>
      <c r="Q52" s="1"/>
      <c r="R52" s="1"/>
      <c r="S52" s="1"/>
    </row>
    <row r="53" spans="1:21" ht="14.25" thickBot="1">
      <c r="A53" s="1"/>
      <c r="B53" s="516" t="s">
        <v>31</v>
      </c>
      <c r="C53" s="516"/>
      <c r="D53" s="598" t="s">
        <v>42</v>
      </c>
      <c r="E53" s="598"/>
      <c r="F53" s="516"/>
      <c r="G53" s="516"/>
      <c r="H53" s="214"/>
      <c r="I53" s="545"/>
      <c r="J53" s="545"/>
      <c r="K53" s="545"/>
      <c r="L53" s="526"/>
      <c r="M53" s="526"/>
      <c r="N53" s="1"/>
      <c r="O53" s="1"/>
      <c r="P53" s="1"/>
      <c r="Q53" s="1"/>
      <c r="R53" s="1"/>
      <c r="S53" s="1"/>
      <c r="U53" s="16"/>
    </row>
    <row r="54" spans="1:21">
      <c r="A54" s="1"/>
      <c r="B54" s="516" t="s">
        <v>32</v>
      </c>
      <c r="C54" s="516"/>
      <c r="D54" s="516"/>
      <c r="E54" s="516"/>
      <c r="F54" s="516" t="s">
        <v>286</v>
      </c>
      <c r="G54" s="516"/>
      <c r="H54" s="516"/>
      <c r="I54" s="516"/>
      <c r="J54" s="516"/>
      <c r="K54" s="516"/>
      <c r="L54" s="516"/>
      <c r="M54" s="516"/>
      <c r="N54" s="1"/>
      <c r="O54" s="1"/>
      <c r="P54" s="1"/>
      <c r="Q54" s="1"/>
      <c r="R54" s="1"/>
      <c r="S54" s="1"/>
    </row>
    <row r="55" spans="1:21" ht="14.25" thickBot="1">
      <c r="A55" s="1"/>
      <c r="B55" s="600">
        <f>YEAR(C12)</f>
        <v>2025</v>
      </c>
      <c r="C55" s="600"/>
      <c r="D55" s="541" t="s">
        <v>27</v>
      </c>
      <c r="E55" s="541"/>
      <c r="F55" s="588">
        <v>0</v>
      </c>
      <c r="G55" s="588"/>
      <c r="H55" s="541" t="s">
        <v>29</v>
      </c>
      <c r="I55" s="541"/>
      <c r="J55" s="496" t="s">
        <v>284</v>
      </c>
      <c r="K55" s="496"/>
      <c r="L55" s="505">
        <v>0</v>
      </c>
      <c r="M55" s="505"/>
      <c r="N55" s="1"/>
      <c r="O55" s="1"/>
      <c r="P55" s="1"/>
      <c r="Q55" s="1"/>
      <c r="R55" s="1"/>
      <c r="S55" s="1"/>
    </row>
    <row r="56" spans="1:21" ht="14.25" thickBot="1">
      <c r="A56" s="1"/>
      <c r="B56" s="513"/>
      <c r="C56" s="513"/>
      <c r="D56" s="500" t="s">
        <v>27</v>
      </c>
      <c r="E56" s="500"/>
      <c r="F56" s="513"/>
      <c r="G56" s="513"/>
      <c r="H56" s="500" t="s">
        <v>29</v>
      </c>
      <c r="I56" s="500"/>
      <c r="J56" s="496" t="s">
        <v>284</v>
      </c>
      <c r="K56" s="496"/>
      <c r="L56" s="497">
        <v>0</v>
      </c>
      <c r="M56" s="497"/>
      <c r="N56" s="1"/>
      <c r="O56" s="1"/>
      <c r="P56" s="1"/>
      <c r="Q56" s="1"/>
      <c r="R56" s="1"/>
      <c r="S56" s="1"/>
    </row>
    <row r="57" spans="1:21" ht="14.25" thickBot="1">
      <c r="A57" s="1"/>
      <c r="B57" s="513"/>
      <c r="C57" s="513"/>
      <c r="D57" s="500" t="s">
        <v>27</v>
      </c>
      <c r="E57" s="500"/>
      <c r="F57" s="513"/>
      <c r="G57" s="513"/>
      <c r="H57" s="500" t="s">
        <v>29</v>
      </c>
      <c r="I57" s="500"/>
      <c r="J57" s="496" t="s">
        <v>284</v>
      </c>
      <c r="K57" s="496"/>
      <c r="L57" s="497">
        <v>0</v>
      </c>
      <c r="M57" s="497"/>
      <c r="N57" s="1"/>
      <c r="O57" s="1"/>
      <c r="P57" s="1"/>
      <c r="Q57" s="1"/>
      <c r="R57" s="1"/>
      <c r="S57" s="1"/>
    </row>
    <row r="58" spans="1:21" ht="14.25" thickBot="1">
      <c r="A58" s="1"/>
      <c r="B58" s="513"/>
      <c r="C58" s="513"/>
      <c r="D58" s="500" t="s">
        <v>27</v>
      </c>
      <c r="E58" s="500"/>
      <c r="F58" s="513"/>
      <c r="G58" s="513"/>
      <c r="H58" s="500" t="s">
        <v>29</v>
      </c>
      <c r="I58" s="500"/>
      <c r="J58" s="496" t="s">
        <v>284</v>
      </c>
      <c r="K58" s="496"/>
      <c r="L58" s="497">
        <v>0</v>
      </c>
      <c r="M58" s="497"/>
      <c r="N58" s="1"/>
      <c r="O58" s="1"/>
      <c r="P58" s="1"/>
      <c r="Q58" s="1"/>
      <c r="R58" s="1"/>
      <c r="S58" s="1"/>
    </row>
    <row r="59" spans="1:21" ht="14.25" thickBot="1">
      <c r="A59" s="1"/>
      <c r="B59" s="513"/>
      <c r="C59" s="513"/>
      <c r="D59" s="500" t="s">
        <v>27</v>
      </c>
      <c r="E59" s="500"/>
      <c r="F59" s="513"/>
      <c r="G59" s="513"/>
      <c r="H59" s="500" t="s">
        <v>29</v>
      </c>
      <c r="I59" s="500"/>
      <c r="J59" s="496" t="s">
        <v>284</v>
      </c>
      <c r="K59" s="496"/>
      <c r="L59" s="497">
        <v>0</v>
      </c>
      <c r="M59" s="497"/>
      <c r="N59" s="1"/>
      <c r="O59" s="1"/>
      <c r="P59" s="1"/>
      <c r="Q59" s="1"/>
      <c r="R59" s="1"/>
      <c r="S59" s="1"/>
    </row>
    <row r="60" spans="1:21">
      <c r="A60" s="1"/>
      <c r="B60" s="1"/>
      <c r="C60" s="1"/>
      <c r="D60" s="1"/>
      <c r="E60" s="1"/>
      <c r="F60" s="1"/>
      <c r="G60" s="1"/>
      <c r="H60" s="1"/>
      <c r="I60" s="1"/>
      <c r="J60" s="1"/>
      <c r="K60" s="1"/>
      <c r="L60" s="1"/>
      <c r="M60" s="1"/>
      <c r="N60" s="1"/>
      <c r="O60" s="1"/>
      <c r="P60" s="1"/>
      <c r="Q60" s="1"/>
      <c r="R60" s="1"/>
      <c r="S60" s="1"/>
    </row>
    <row r="61" spans="1:21" ht="14.25" thickBot="1">
      <c r="A61" s="1"/>
      <c r="B61" s="6" t="s">
        <v>167</v>
      </c>
      <c r="C61" s="7"/>
      <c r="D61" s="7"/>
      <c r="E61" s="7"/>
      <c r="F61" s="7"/>
      <c r="G61" s="7"/>
      <c r="H61" s="7"/>
      <c r="I61" s="7"/>
      <c r="J61" s="7"/>
      <c r="K61" s="7"/>
      <c r="L61" s="7"/>
      <c r="M61" s="7"/>
      <c r="N61" s="7"/>
      <c r="O61" s="7"/>
      <c r="P61" s="7"/>
      <c r="Q61" s="7"/>
      <c r="R61" s="7"/>
      <c r="S61" s="1"/>
    </row>
    <row r="62" spans="1:21">
      <c r="A62" s="1"/>
      <c r="B62" s="1"/>
      <c r="C62" s="1"/>
      <c r="D62" s="1"/>
      <c r="E62" s="1"/>
      <c r="F62" s="1"/>
      <c r="G62" s="1"/>
      <c r="H62" s="1"/>
      <c r="I62" s="1"/>
      <c r="J62" s="1"/>
      <c r="K62" s="1"/>
      <c r="L62" s="1"/>
      <c r="M62" s="1"/>
      <c r="N62" s="1"/>
      <c r="O62" s="1"/>
      <c r="P62" s="1"/>
      <c r="Q62" s="1"/>
      <c r="R62" s="1"/>
      <c r="S62" s="1"/>
    </row>
    <row r="63" spans="1:21">
      <c r="A63" s="1"/>
      <c r="B63" s="1" t="s">
        <v>138</v>
      </c>
      <c r="C63" s="1"/>
      <c r="D63" s="1"/>
      <c r="E63" s="1"/>
      <c r="F63" s="1"/>
      <c r="G63" s="1"/>
      <c r="H63" s="1"/>
      <c r="I63" s="1"/>
      <c r="J63" s="516" t="s">
        <v>30</v>
      </c>
      <c r="K63" s="516"/>
      <c r="L63" s="516"/>
      <c r="M63" s="516"/>
      <c r="N63" s="1"/>
      <c r="O63" s="1"/>
      <c r="P63" s="1"/>
      <c r="Q63" s="1"/>
      <c r="R63" s="1"/>
      <c r="S63" s="1"/>
    </row>
    <row r="64" spans="1:21" ht="14.25" thickBot="1">
      <c r="A64" s="1"/>
      <c r="B64" s="546">
        <f>YEAR(L19)+60</f>
        <v>2050</v>
      </c>
      <c r="C64" s="546"/>
      <c r="D64" s="541" t="s">
        <v>40</v>
      </c>
      <c r="E64" s="541"/>
      <c r="F64" s="546">
        <v>1500</v>
      </c>
      <c r="G64" s="546"/>
      <c r="H64" s="541" t="s">
        <v>29</v>
      </c>
      <c r="I64" s="541"/>
      <c r="J64" s="514"/>
      <c r="K64" s="514"/>
      <c r="L64" s="514"/>
      <c r="M64" s="514"/>
      <c r="N64" s="1"/>
      <c r="O64" s="1"/>
      <c r="P64" s="1"/>
      <c r="Q64" s="1"/>
      <c r="R64" s="1"/>
      <c r="S64" s="1"/>
    </row>
    <row r="65" spans="1:22" ht="14.25" thickBot="1">
      <c r="A65" s="1"/>
      <c r="B65" s="513"/>
      <c r="C65" s="513"/>
      <c r="D65" s="500" t="s">
        <v>40</v>
      </c>
      <c r="E65" s="500"/>
      <c r="F65" s="513"/>
      <c r="G65" s="513"/>
      <c r="H65" s="500" t="s">
        <v>29</v>
      </c>
      <c r="I65" s="500"/>
      <c r="J65" s="515"/>
      <c r="K65" s="515"/>
      <c r="L65" s="515"/>
      <c r="M65" s="515"/>
      <c r="N65" s="1"/>
      <c r="O65" s="1"/>
      <c r="P65" s="1"/>
      <c r="Q65" s="1"/>
      <c r="R65" s="1"/>
      <c r="S65" s="1"/>
    </row>
    <row r="66" spans="1:22" ht="14.25" thickBot="1">
      <c r="A66" s="1"/>
      <c r="B66" s="513"/>
      <c r="C66" s="513"/>
      <c r="D66" s="500" t="s">
        <v>40</v>
      </c>
      <c r="E66" s="500"/>
      <c r="F66" s="513"/>
      <c r="G66" s="513"/>
      <c r="H66" s="500" t="s">
        <v>29</v>
      </c>
      <c r="I66" s="500"/>
      <c r="J66" s="515"/>
      <c r="K66" s="515"/>
      <c r="L66" s="515"/>
      <c r="M66" s="515"/>
      <c r="N66" s="1"/>
      <c r="O66" s="1"/>
      <c r="P66" s="1"/>
      <c r="Q66" s="1"/>
      <c r="R66" s="1"/>
      <c r="S66" s="1"/>
    </row>
    <row r="67" spans="1:22">
      <c r="A67" s="1"/>
      <c r="B67" s="1"/>
      <c r="C67" s="1"/>
      <c r="D67" s="1"/>
      <c r="E67" s="1"/>
      <c r="F67" s="1"/>
      <c r="G67" s="1"/>
      <c r="H67" s="1"/>
      <c r="I67" s="1"/>
      <c r="J67" s="1"/>
      <c r="K67" s="1"/>
      <c r="L67" s="1"/>
      <c r="M67" s="1"/>
      <c r="N67" s="1"/>
      <c r="O67" s="1"/>
      <c r="P67" s="1"/>
      <c r="Q67" s="1"/>
      <c r="R67" s="1"/>
      <c r="S67" s="1"/>
    </row>
    <row r="68" spans="1:22">
      <c r="A68" s="1"/>
      <c r="B68" s="1" t="s">
        <v>45</v>
      </c>
      <c r="C68" s="1"/>
      <c r="D68" s="1"/>
      <c r="E68" s="1"/>
      <c r="F68" s="1"/>
      <c r="G68" s="1"/>
      <c r="H68" s="1"/>
      <c r="I68" s="1"/>
      <c r="J68" s="1"/>
      <c r="K68" s="1"/>
      <c r="L68" s="1"/>
      <c r="M68" s="1"/>
      <c r="N68" s="516" t="s">
        <v>46</v>
      </c>
      <c r="O68" s="516"/>
      <c r="P68" s="516"/>
      <c r="Q68" s="516"/>
      <c r="R68" s="1"/>
      <c r="S68" s="1"/>
    </row>
    <row r="69" spans="1:22" ht="14.25" thickBot="1">
      <c r="A69" s="1"/>
      <c r="B69" s="546"/>
      <c r="C69" s="546"/>
      <c r="D69" s="541" t="s">
        <v>27</v>
      </c>
      <c r="E69" s="541"/>
      <c r="F69" s="546"/>
      <c r="G69" s="546"/>
      <c r="H69" s="17" t="s">
        <v>43</v>
      </c>
      <c r="I69" s="17"/>
      <c r="J69" s="546"/>
      <c r="K69" s="546"/>
      <c r="L69" s="541" t="s">
        <v>29</v>
      </c>
      <c r="M69" s="541"/>
      <c r="N69" s="514"/>
      <c r="O69" s="514"/>
      <c r="P69" s="514"/>
      <c r="Q69" s="514"/>
      <c r="R69" s="1"/>
      <c r="S69" s="1"/>
    </row>
    <row r="70" spans="1:22" ht="14.25" thickBot="1">
      <c r="A70" s="1"/>
      <c r="B70" s="546"/>
      <c r="C70" s="546"/>
      <c r="D70" s="500" t="s">
        <v>27</v>
      </c>
      <c r="E70" s="500"/>
      <c r="F70" s="513"/>
      <c r="G70" s="513"/>
      <c r="H70" s="18" t="s">
        <v>43</v>
      </c>
      <c r="I70" s="18"/>
      <c r="J70" s="513"/>
      <c r="K70" s="513"/>
      <c r="L70" s="500" t="s">
        <v>29</v>
      </c>
      <c r="M70" s="500"/>
      <c r="N70" s="515"/>
      <c r="O70" s="515"/>
      <c r="P70" s="515"/>
      <c r="Q70" s="515"/>
      <c r="R70" s="1"/>
      <c r="S70" s="1"/>
    </row>
    <row r="71" spans="1:22" ht="14.25" thickBot="1">
      <c r="A71" s="1"/>
      <c r="B71" s="546"/>
      <c r="C71" s="546"/>
      <c r="D71" s="500" t="s">
        <v>27</v>
      </c>
      <c r="E71" s="500"/>
      <c r="F71" s="513"/>
      <c r="G71" s="513"/>
      <c r="H71" s="18" t="s">
        <v>43</v>
      </c>
      <c r="I71" s="18"/>
      <c r="J71" s="513"/>
      <c r="K71" s="513"/>
      <c r="L71" s="500" t="s">
        <v>29</v>
      </c>
      <c r="M71" s="500"/>
      <c r="N71" s="515"/>
      <c r="O71" s="515"/>
      <c r="P71" s="515"/>
      <c r="Q71" s="515"/>
      <c r="R71" s="1"/>
      <c r="S71" s="1"/>
    </row>
    <row r="72" spans="1:22" ht="14.25" thickBot="1">
      <c r="A72" s="1"/>
      <c r="B72" s="513"/>
      <c r="C72" s="513"/>
      <c r="D72" s="541" t="s">
        <v>27</v>
      </c>
      <c r="E72" s="541"/>
      <c r="F72" s="513"/>
      <c r="G72" s="513"/>
      <c r="H72" s="18" t="s">
        <v>43</v>
      </c>
      <c r="I72" s="18"/>
      <c r="J72" s="513"/>
      <c r="K72" s="513"/>
      <c r="L72" s="500" t="s">
        <v>29</v>
      </c>
      <c r="M72" s="500"/>
      <c r="N72" s="515"/>
      <c r="O72" s="515"/>
      <c r="P72" s="515"/>
      <c r="Q72" s="515"/>
      <c r="R72" s="1"/>
      <c r="S72" s="1"/>
    </row>
    <row r="73" spans="1:22" ht="14.25" thickBot="1">
      <c r="A73" s="1"/>
      <c r="B73" s="513"/>
      <c r="C73" s="513"/>
      <c r="D73" s="541" t="s">
        <v>27</v>
      </c>
      <c r="E73" s="541"/>
      <c r="F73" s="513"/>
      <c r="G73" s="513"/>
      <c r="H73" s="18" t="s">
        <v>43</v>
      </c>
      <c r="I73" s="18"/>
      <c r="J73" s="513"/>
      <c r="K73" s="513"/>
      <c r="L73" s="541" t="s">
        <v>29</v>
      </c>
      <c r="M73" s="541"/>
      <c r="N73" s="515"/>
      <c r="O73" s="515"/>
      <c r="P73" s="515"/>
      <c r="Q73" s="515"/>
      <c r="R73" s="1"/>
      <c r="S73" s="1"/>
      <c r="U73" s="16"/>
    </row>
    <row r="74" spans="1:22" hidden="1">
      <c r="A74" s="1"/>
      <c r="B74" s="516">
        <f>MAX(F69:G73)+1</f>
        <v>1</v>
      </c>
      <c r="C74" s="516"/>
      <c r="D74" s="517" t="s">
        <v>27</v>
      </c>
      <c r="E74" s="517"/>
      <c r="F74" s="516"/>
      <c r="G74" s="516"/>
      <c r="H74" s="19" t="s">
        <v>43</v>
      </c>
      <c r="I74" s="19"/>
      <c r="J74" s="516">
        <v>0</v>
      </c>
      <c r="K74" s="516"/>
      <c r="L74" s="517" t="s">
        <v>29</v>
      </c>
      <c r="M74" s="517"/>
      <c r="N74" s="517" t="s">
        <v>44</v>
      </c>
      <c r="O74" s="517"/>
      <c r="P74" s="517"/>
      <c r="Q74" s="517"/>
      <c r="R74" s="1"/>
      <c r="S74" s="1"/>
      <c r="U74" s="16"/>
    </row>
    <row r="75" spans="1:22">
      <c r="A75" s="1"/>
      <c r="B75" s="1"/>
      <c r="C75" s="1"/>
      <c r="D75" s="1"/>
      <c r="E75" s="1"/>
      <c r="F75" s="1"/>
      <c r="G75" s="1"/>
      <c r="H75" s="1"/>
      <c r="I75" s="1"/>
      <c r="J75" s="1"/>
      <c r="K75" s="1"/>
      <c r="L75" s="1"/>
      <c r="M75" s="1"/>
      <c r="N75" s="1"/>
      <c r="O75" s="1"/>
      <c r="P75" s="1"/>
      <c r="Q75" s="1"/>
      <c r="R75" s="1"/>
      <c r="S75" s="1"/>
      <c r="V75" s="16"/>
    </row>
    <row r="76" spans="1:22">
      <c r="A76" s="1"/>
      <c r="B76" s="1" t="s">
        <v>192</v>
      </c>
      <c r="C76" s="1"/>
      <c r="D76" s="1"/>
      <c r="E76" s="1"/>
      <c r="F76" s="1"/>
      <c r="G76" s="1"/>
      <c r="H76" s="1"/>
      <c r="I76" s="1"/>
      <c r="J76" s="1"/>
      <c r="K76" s="1"/>
      <c r="L76" s="1"/>
      <c r="M76" s="1"/>
      <c r="N76" s="516" t="s">
        <v>46</v>
      </c>
      <c r="O76" s="516"/>
      <c r="P76" s="516"/>
      <c r="Q76" s="516"/>
      <c r="R76" s="1"/>
      <c r="S76" s="1"/>
    </row>
    <row r="77" spans="1:22" ht="14.25" thickBot="1">
      <c r="A77" s="1"/>
      <c r="B77" s="546"/>
      <c r="C77" s="546"/>
      <c r="D77" s="541" t="s">
        <v>27</v>
      </c>
      <c r="E77" s="541"/>
      <c r="F77" s="546"/>
      <c r="G77" s="546"/>
      <c r="H77" s="17" t="s">
        <v>43</v>
      </c>
      <c r="I77" s="17"/>
      <c r="J77" s="546"/>
      <c r="K77" s="546"/>
      <c r="L77" s="541" t="s">
        <v>29</v>
      </c>
      <c r="M77" s="541"/>
      <c r="N77" s="514"/>
      <c r="O77" s="514"/>
      <c r="P77" s="514"/>
      <c r="Q77" s="514"/>
      <c r="R77" s="1"/>
      <c r="S77" s="1"/>
    </row>
    <row r="78" spans="1:22" ht="14.25" thickBot="1">
      <c r="A78" s="1"/>
      <c r="B78" s="546"/>
      <c r="C78" s="546"/>
      <c r="D78" s="500" t="s">
        <v>27</v>
      </c>
      <c r="E78" s="500"/>
      <c r="F78" s="546"/>
      <c r="G78" s="546"/>
      <c r="H78" s="18" t="s">
        <v>43</v>
      </c>
      <c r="I78" s="18"/>
      <c r="J78" s="513"/>
      <c r="K78" s="513"/>
      <c r="L78" s="500" t="s">
        <v>29</v>
      </c>
      <c r="M78" s="500"/>
      <c r="N78" s="515"/>
      <c r="O78" s="515"/>
      <c r="P78" s="515"/>
      <c r="Q78" s="515"/>
      <c r="R78" s="1"/>
      <c r="S78" s="1"/>
    </row>
    <row r="79" spans="1:22" ht="14.25" thickBot="1">
      <c r="A79" s="1"/>
      <c r="B79" s="546"/>
      <c r="C79" s="546"/>
      <c r="D79" s="500" t="s">
        <v>27</v>
      </c>
      <c r="E79" s="500"/>
      <c r="F79" s="513"/>
      <c r="G79" s="513"/>
      <c r="H79" s="18" t="s">
        <v>43</v>
      </c>
      <c r="I79" s="18"/>
      <c r="J79" s="513"/>
      <c r="K79" s="513"/>
      <c r="L79" s="500" t="s">
        <v>29</v>
      </c>
      <c r="M79" s="500"/>
      <c r="N79" s="515"/>
      <c r="O79" s="515"/>
      <c r="P79" s="515"/>
      <c r="Q79" s="515"/>
      <c r="R79" s="1"/>
      <c r="S79" s="1"/>
    </row>
    <row r="80" spans="1:22" ht="14.25" thickBot="1">
      <c r="A80" s="1"/>
      <c r="B80" s="513"/>
      <c r="C80" s="513"/>
      <c r="D80" s="500" t="s">
        <v>27</v>
      </c>
      <c r="E80" s="500"/>
      <c r="F80" s="513"/>
      <c r="G80" s="513"/>
      <c r="H80" s="18" t="s">
        <v>43</v>
      </c>
      <c r="I80" s="18"/>
      <c r="J80" s="513"/>
      <c r="K80" s="513"/>
      <c r="L80" s="500" t="s">
        <v>29</v>
      </c>
      <c r="M80" s="500"/>
      <c r="N80" s="515"/>
      <c r="O80" s="515"/>
      <c r="P80" s="515"/>
      <c r="Q80" s="515"/>
      <c r="R80" s="1"/>
      <c r="S80" s="1"/>
    </row>
    <row r="81" spans="1:75" ht="14.25" thickBot="1">
      <c r="A81" s="1"/>
      <c r="B81" s="513"/>
      <c r="C81" s="513"/>
      <c r="D81" s="500" t="s">
        <v>27</v>
      </c>
      <c r="E81" s="500"/>
      <c r="F81" s="546"/>
      <c r="G81" s="546"/>
      <c r="H81" s="18" t="s">
        <v>43</v>
      </c>
      <c r="I81" s="17"/>
      <c r="J81" s="513"/>
      <c r="K81" s="513"/>
      <c r="L81" s="500" t="s">
        <v>29</v>
      </c>
      <c r="M81" s="500"/>
      <c r="N81" s="515"/>
      <c r="O81" s="515"/>
      <c r="P81" s="515"/>
      <c r="Q81" s="515"/>
      <c r="R81" s="1"/>
      <c r="S81" s="1"/>
    </row>
    <row r="82" spans="1:75" hidden="1">
      <c r="A82" s="1"/>
      <c r="B82" s="516">
        <f>MAX(F77:G81)+1</f>
        <v>1</v>
      </c>
      <c r="C82" s="516"/>
      <c r="D82" s="517" t="s">
        <v>27</v>
      </c>
      <c r="E82" s="517"/>
      <c r="F82" s="516"/>
      <c r="G82" s="516"/>
      <c r="H82" s="19" t="s">
        <v>43</v>
      </c>
      <c r="I82" s="19"/>
      <c r="J82" s="516">
        <v>0</v>
      </c>
      <c r="K82" s="516"/>
      <c r="L82" s="530" t="s">
        <v>29</v>
      </c>
      <c r="M82" s="530"/>
      <c r="N82" s="517" t="s">
        <v>44</v>
      </c>
      <c r="O82" s="517"/>
      <c r="P82" s="517"/>
      <c r="Q82" s="517"/>
      <c r="R82" s="1"/>
      <c r="S82" s="1"/>
    </row>
    <row r="83" spans="1:75">
      <c r="A83" s="1"/>
      <c r="B83" s="1"/>
      <c r="C83" s="1"/>
      <c r="D83" s="1"/>
      <c r="E83" s="1"/>
      <c r="F83" s="1"/>
      <c r="G83" s="1"/>
      <c r="H83" s="1"/>
      <c r="I83" s="1"/>
      <c r="J83" s="1"/>
      <c r="K83" s="1"/>
      <c r="L83" s="1"/>
      <c r="M83" s="1"/>
      <c r="N83" s="1"/>
      <c r="O83" s="1"/>
      <c r="P83" s="1"/>
      <c r="Q83" s="1"/>
      <c r="R83" s="1"/>
      <c r="S83" s="1"/>
    </row>
    <row r="84" spans="1:75">
      <c r="A84" s="1"/>
      <c r="B84" s="1" t="s">
        <v>47</v>
      </c>
      <c r="C84" s="1"/>
      <c r="D84" s="1"/>
      <c r="E84" s="1" t="s">
        <v>148</v>
      </c>
      <c r="F84" s="570" t="s">
        <v>159</v>
      </c>
      <c r="G84" s="570"/>
      <c r="H84" s="550">
        <f>65-O19+YEAR(C12)</f>
        <v>2055</v>
      </c>
      <c r="I84" s="551"/>
      <c r="J84" s="1" t="s">
        <v>150</v>
      </c>
      <c r="K84" s="570" t="s">
        <v>160</v>
      </c>
      <c r="L84" s="570"/>
      <c r="M84" s="550">
        <f>70-O19+YEAR(C12)</f>
        <v>2060</v>
      </c>
      <c r="N84" s="551"/>
      <c r="O84" s="1" t="s">
        <v>150</v>
      </c>
      <c r="P84" s="1"/>
      <c r="Q84" s="1"/>
      <c r="R84" s="1"/>
      <c r="S84" s="1"/>
    </row>
    <row r="85" spans="1:75">
      <c r="A85" s="1"/>
      <c r="B85" s="1" t="s">
        <v>93</v>
      </c>
      <c r="C85" s="1"/>
      <c r="D85" s="1"/>
      <c r="E85" s="1"/>
      <c r="F85" s="1"/>
      <c r="G85" s="1"/>
      <c r="H85" s="1"/>
      <c r="I85" s="1"/>
      <c r="J85" s="516" t="s">
        <v>46</v>
      </c>
      <c r="K85" s="516"/>
      <c r="L85" s="516"/>
      <c r="M85" s="516"/>
      <c r="N85" s="1"/>
      <c r="O85" s="1"/>
      <c r="P85" s="1"/>
      <c r="Q85" s="1"/>
      <c r="R85" s="1"/>
      <c r="S85" s="1"/>
      <c r="T85" s="2" t="s">
        <v>90</v>
      </c>
      <c r="AE85" s="2" t="s">
        <v>606</v>
      </c>
    </row>
    <row r="86" spans="1:75" ht="14.25" thickBot="1">
      <c r="A86" s="1"/>
      <c r="B86" s="549">
        <f>YEAR(L19)+65</f>
        <v>2055</v>
      </c>
      <c r="C86" s="549"/>
      <c r="D86" s="541" t="s">
        <v>27</v>
      </c>
      <c r="E86" s="541"/>
      <c r="F86" s="549">
        <v>290</v>
      </c>
      <c r="G86" s="549"/>
      <c r="H86" s="541" t="s">
        <v>29</v>
      </c>
      <c r="I86" s="541"/>
      <c r="J86" s="514"/>
      <c r="K86" s="514"/>
      <c r="L86" s="514"/>
      <c r="M86" s="514"/>
      <c r="N86" s="19"/>
      <c r="O86" s="19"/>
      <c r="P86" s="19"/>
      <c r="Q86" s="19"/>
      <c r="R86" s="1"/>
      <c r="S86" s="1"/>
      <c r="T86" s="2" t="s">
        <v>48</v>
      </c>
      <c r="AA86" s="645" t="s">
        <v>56</v>
      </c>
      <c r="AB86" s="645"/>
      <c r="AC86" s="645"/>
      <c r="AE86" s="2" t="s">
        <v>158</v>
      </c>
      <c r="AF86" s="20"/>
      <c r="AG86" s="2" t="s">
        <v>82</v>
      </c>
      <c r="AH86" s="20"/>
      <c r="AI86" s="2" t="s">
        <v>83</v>
      </c>
      <c r="AJ86" s="20"/>
      <c r="AK86" s="2" t="s">
        <v>84</v>
      </c>
    </row>
    <row r="87" spans="1:75" ht="14.25" thickBot="1">
      <c r="A87" s="1"/>
      <c r="B87" s="546"/>
      <c r="C87" s="546"/>
      <c r="D87" s="541" t="s">
        <v>27</v>
      </c>
      <c r="E87" s="541"/>
      <c r="F87" s="546"/>
      <c r="G87" s="546"/>
      <c r="H87" s="500" t="s">
        <v>29</v>
      </c>
      <c r="I87" s="500"/>
      <c r="J87" s="515"/>
      <c r="K87" s="515"/>
      <c r="L87" s="515"/>
      <c r="M87" s="515"/>
      <c r="N87" s="19"/>
      <c r="O87" s="19"/>
      <c r="P87" s="19"/>
      <c r="Q87" s="19"/>
      <c r="R87" s="1"/>
      <c r="S87" s="1"/>
      <c r="T87" s="612" t="s">
        <v>16</v>
      </c>
      <c r="U87" s="613"/>
      <c r="V87" s="589" t="s">
        <v>57</v>
      </c>
      <c r="W87" s="589"/>
      <c r="X87" s="569">
        <f>YEAR(L19)+22</f>
        <v>2012</v>
      </c>
      <c r="Y87" s="569"/>
      <c r="Z87" s="21" t="s">
        <v>40</v>
      </c>
      <c r="AA87" s="593">
        <v>300</v>
      </c>
      <c r="AB87" s="593"/>
      <c r="AC87" s="22" t="s">
        <v>29</v>
      </c>
      <c r="AD87" s="592" t="s">
        <v>155</v>
      </c>
      <c r="AE87" s="597">
        <f>ROUND((AA87+AA88)/2*(X88-X87+1)*0.55%,0)</f>
        <v>107</v>
      </c>
      <c r="AF87" s="611" t="s">
        <v>153</v>
      </c>
      <c r="AG87" s="597">
        <v>70</v>
      </c>
      <c r="AH87" s="595" t="s">
        <v>157</v>
      </c>
      <c r="AI87" s="597">
        <v>0.9</v>
      </c>
      <c r="AJ87" s="611" t="s">
        <v>156</v>
      </c>
      <c r="AK87" s="610">
        <f>(AE87+AG87)*AI87</f>
        <v>159.30000000000001</v>
      </c>
    </row>
    <row r="88" spans="1:75" ht="14.25" thickBot="1">
      <c r="A88" s="1"/>
      <c r="B88" s="513"/>
      <c r="C88" s="513"/>
      <c r="D88" s="541" t="s">
        <v>27</v>
      </c>
      <c r="E88" s="541"/>
      <c r="F88" s="513"/>
      <c r="G88" s="513"/>
      <c r="H88" s="500" t="s">
        <v>29</v>
      </c>
      <c r="I88" s="500"/>
      <c r="J88" s="515"/>
      <c r="K88" s="515"/>
      <c r="L88" s="515"/>
      <c r="M88" s="515"/>
      <c r="N88" s="19"/>
      <c r="O88" s="19"/>
      <c r="P88" s="19"/>
      <c r="Q88" s="19"/>
      <c r="R88" s="1"/>
      <c r="S88" s="1"/>
      <c r="T88" s="614"/>
      <c r="U88" s="615"/>
      <c r="V88" s="589" t="s">
        <v>55</v>
      </c>
      <c r="W88" s="589"/>
      <c r="X88" s="569">
        <f>X87+38</f>
        <v>2050</v>
      </c>
      <c r="Y88" s="593"/>
      <c r="Z88" s="21" t="s">
        <v>40</v>
      </c>
      <c r="AA88" s="593">
        <v>700</v>
      </c>
      <c r="AB88" s="593"/>
      <c r="AC88" s="22" t="s">
        <v>29</v>
      </c>
      <c r="AD88" s="592"/>
      <c r="AE88" s="597"/>
      <c r="AF88" s="611"/>
      <c r="AG88" s="597"/>
      <c r="AH88" s="595"/>
      <c r="AI88" s="597"/>
      <c r="AJ88" s="611"/>
      <c r="AK88" s="610"/>
    </row>
    <row r="89" spans="1:75" ht="14.25" thickBot="1">
      <c r="A89" s="1"/>
      <c r="B89" s="513"/>
      <c r="C89" s="513"/>
      <c r="D89" s="541" t="s">
        <v>27</v>
      </c>
      <c r="E89" s="541"/>
      <c r="F89" s="513"/>
      <c r="G89" s="513"/>
      <c r="H89" s="500" t="s">
        <v>29</v>
      </c>
      <c r="I89" s="500"/>
      <c r="J89" s="515"/>
      <c r="K89" s="515"/>
      <c r="L89" s="515"/>
      <c r="M89" s="515"/>
      <c r="N89" s="19"/>
      <c r="O89" s="19"/>
      <c r="P89" s="19"/>
      <c r="Q89" s="19"/>
      <c r="R89" s="1"/>
      <c r="S89" s="1"/>
      <c r="T89" s="612" t="s">
        <v>17</v>
      </c>
      <c r="U89" s="613"/>
      <c r="V89" s="589" t="s">
        <v>57</v>
      </c>
      <c r="W89" s="589"/>
      <c r="X89" s="569">
        <f>YEAR(L20)+22</f>
        <v>2012</v>
      </c>
      <c r="Y89" s="569"/>
      <c r="Z89" s="21" t="s">
        <v>40</v>
      </c>
      <c r="AA89" s="593">
        <v>300</v>
      </c>
      <c r="AB89" s="593"/>
      <c r="AC89" s="22" t="s">
        <v>29</v>
      </c>
      <c r="AD89" s="592" t="s">
        <v>155</v>
      </c>
      <c r="AE89" s="597">
        <f>ROUND((AA89+AA90)/2*(X90-X89+1)*0.55%,0)</f>
        <v>75</v>
      </c>
      <c r="AF89" s="611" t="s">
        <v>154</v>
      </c>
      <c r="AG89" s="597">
        <v>70</v>
      </c>
      <c r="AH89" s="595" t="s">
        <v>157</v>
      </c>
      <c r="AI89" s="597">
        <v>0.9</v>
      </c>
      <c r="AJ89" s="611" t="s">
        <v>156</v>
      </c>
      <c r="AK89" s="610">
        <f>(AE89+AG89)*AI89</f>
        <v>130.5</v>
      </c>
    </row>
    <row r="90" spans="1:75" ht="14.25" thickBot="1">
      <c r="A90" s="1"/>
      <c r="B90" s="546"/>
      <c r="C90" s="546"/>
      <c r="D90" s="541" t="s">
        <v>27</v>
      </c>
      <c r="E90" s="541"/>
      <c r="F90" s="513"/>
      <c r="G90" s="513"/>
      <c r="H90" s="500" t="s">
        <v>29</v>
      </c>
      <c r="I90" s="500"/>
      <c r="J90" s="515"/>
      <c r="K90" s="515"/>
      <c r="L90" s="515"/>
      <c r="M90" s="515"/>
      <c r="N90" s="19"/>
      <c r="O90" s="19"/>
      <c r="P90" s="19"/>
      <c r="Q90" s="19"/>
      <c r="R90" s="1"/>
      <c r="S90" s="1"/>
      <c r="T90" s="614"/>
      <c r="U90" s="615"/>
      <c r="V90" s="589" t="s">
        <v>55</v>
      </c>
      <c r="W90" s="589"/>
      <c r="X90" s="569">
        <f>X89+38</f>
        <v>2050</v>
      </c>
      <c r="Y90" s="593"/>
      <c r="Z90" s="21" t="s">
        <v>40</v>
      </c>
      <c r="AA90" s="593">
        <v>400</v>
      </c>
      <c r="AB90" s="593"/>
      <c r="AC90" s="22" t="s">
        <v>29</v>
      </c>
      <c r="AD90" s="592"/>
      <c r="AE90" s="597"/>
      <c r="AF90" s="596"/>
      <c r="AG90" s="597"/>
      <c r="AH90" s="595"/>
      <c r="AI90" s="597"/>
      <c r="AJ90" s="596"/>
      <c r="AK90" s="610"/>
    </row>
    <row r="91" spans="1:75">
      <c r="A91" s="1"/>
      <c r="B91" s="516"/>
      <c r="C91" s="516"/>
      <c r="D91" s="517"/>
      <c r="E91" s="517"/>
      <c r="F91" s="516"/>
      <c r="G91" s="516"/>
      <c r="H91" s="517"/>
      <c r="I91" s="517"/>
      <c r="J91" s="517"/>
      <c r="K91" s="517"/>
      <c r="L91" s="517"/>
      <c r="M91" s="517"/>
      <c r="N91" s="19"/>
      <c r="O91" s="19"/>
      <c r="P91" s="19"/>
      <c r="Q91" s="19"/>
      <c r="R91" s="1"/>
      <c r="S91" s="1"/>
      <c r="T91" s="506" t="s">
        <v>607</v>
      </c>
      <c r="U91" s="506"/>
      <c r="V91" s="506"/>
      <c r="W91" s="506"/>
      <c r="X91" s="506"/>
      <c r="Y91" s="506"/>
      <c r="Z91" s="506"/>
      <c r="AA91" s="506"/>
      <c r="AB91" s="506"/>
      <c r="AC91" s="506"/>
      <c r="AJ91" s="23" t="s">
        <v>89</v>
      </c>
      <c r="AK91" s="24">
        <f>SUM(AK87:AK90)</f>
        <v>289.8</v>
      </c>
      <c r="AL91" s="2" t="s">
        <v>101</v>
      </c>
    </row>
    <row r="92" spans="1:75">
      <c r="A92" s="1"/>
      <c r="B92" s="1"/>
      <c r="C92" s="1"/>
      <c r="D92" s="1"/>
      <c r="E92" s="1"/>
      <c r="F92" s="1"/>
      <c r="G92" s="1"/>
      <c r="H92" s="1"/>
      <c r="I92" s="1"/>
      <c r="J92" s="1"/>
      <c r="K92" s="1"/>
      <c r="L92" s="1"/>
      <c r="M92" s="1"/>
      <c r="N92" s="1"/>
      <c r="O92" s="1"/>
      <c r="P92" s="1"/>
      <c r="Q92" s="1"/>
      <c r="R92" s="1"/>
      <c r="S92" s="1"/>
    </row>
    <row r="93" spans="1:75" hidden="1" outlineLevel="1">
      <c r="A93" s="1"/>
      <c r="B93" s="1"/>
      <c r="C93" s="1"/>
      <c r="D93" s="1"/>
      <c r="E93" s="1"/>
      <c r="F93" s="1"/>
      <c r="G93" s="1"/>
      <c r="H93" s="1"/>
      <c r="I93" s="1"/>
      <c r="J93" s="12"/>
      <c r="K93" s="12"/>
      <c r="L93" s="1"/>
      <c r="M93" s="1"/>
      <c r="N93" s="25"/>
      <c r="O93" s="12"/>
      <c r="P93" s="12"/>
      <c r="Q93" s="12"/>
      <c r="R93" s="12"/>
      <c r="S93" s="1"/>
    </row>
    <row r="94" spans="1:75" hidden="1" outlineLevel="1">
      <c r="A94" s="1"/>
      <c r="B94" s="1"/>
      <c r="C94" s="277">
        <f>CF表!D2</f>
        <v>2025</v>
      </c>
      <c r="D94" s="277">
        <f>CF表!E2</f>
        <v>2026</v>
      </c>
      <c r="E94" s="277">
        <f>CF表!F2</f>
        <v>2027</v>
      </c>
      <c r="F94" s="277">
        <f>CF表!G2</f>
        <v>2028</v>
      </c>
      <c r="G94" s="277">
        <f>CF表!H2</f>
        <v>2029</v>
      </c>
      <c r="H94" s="277">
        <f>CF表!I2</f>
        <v>2030</v>
      </c>
      <c r="I94" s="277">
        <f>CF表!J2</f>
        <v>2031</v>
      </c>
      <c r="J94" s="277">
        <f>CF表!K2</f>
        <v>2032</v>
      </c>
      <c r="K94" s="277">
        <f>CF表!L2</f>
        <v>2033</v>
      </c>
      <c r="L94" s="277">
        <f>CF表!M2</f>
        <v>2034</v>
      </c>
      <c r="M94" s="277">
        <f>CF表!N2</f>
        <v>2035</v>
      </c>
      <c r="N94" s="277">
        <f>CF表!O2</f>
        <v>2036</v>
      </c>
      <c r="O94" s="277">
        <f>CF表!P2</f>
        <v>2037</v>
      </c>
      <c r="P94" s="277">
        <f>CF表!Q2</f>
        <v>2038</v>
      </c>
      <c r="Q94" s="277">
        <f>CF表!R2</f>
        <v>2039</v>
      </c>
      <c r="R94" s="277">
        <f>CF表!S2</f>
        <v>2040</v>
      </c>
      <c r="S94" s="277">
        <f>CF表!T2</f>
        <v>2041</v>
      </c>
      <c r="T94" s="278">
        <f>CF表!U2</f>
        <v>2042</v>
      </c>
      <c r="U94" s="278">
        <f>CF表!V2</f>
        <v>2043</v>
      </c>
      <c r="V94" s="278">
        <f>CF表!W2</f>
        <v>2044</v>
      </c>
      <c r="W94" s="278">
        <f>CF表!X2</f>
        <v>2045</v>
      </c>
      <c r="X94" s="278">
        <f>CF表!Y2</f>
        <v>2046</v>
      </c>
      <c r="Y94" s="278">
        <f>CF表!Z2</f>
        <v>2047</v>
      </c>
      <c r="Z94" s="278">
        <f>CF表!AA2</f>
        <v>2048</v>
      </c>
      <c r="AA94" s="278">
        <f>CF表!AB2</f>
        <v>2049</v>
      </c>
      <c r="AB94" s="278">
        <f>CF表!AC2</f>
        <v>2050</v>
      </c>
      <c r="AC94" s="278">
        <f>CF表!AD2</f>
        <v>2051</v>
      </c>
      <c r="AD94" s="278">
        <f>CF表!AE2</f>
        <v>2052</v>
      </c>
      <c r="AE94" s="278">
        <f>CF表!AF2</f>
        <v>2053</v>
      </c>
      <c r="AF94" s="278">
        <f>CF表!AG2</f>
        <v>2054</v>
      </c>
      <c r="AG94" s="278">
        <f>CF表!AH2</f>
        <v>2055</v>
      </c>
      <c r="AH94" s="278">
        <f>CF表!AI2</f>
        <v>2056</v>
      </c>
      <c r="AI94" s="278">
        <f>CF表!AJ2</f>
        <v>2057</v>
      </c>
      <c r="AJ94" s="278">
        <f>CF表!AK2</f>
        <v>2058</v>
      </c>
      <c r="AK94" s="278">
        <f>CF表!AL2</f>
        <v>2059</v>
      </c>
      <c r="AL94" s="278">
        <f>CF表!AM2</f>
        <v>2060</v>
      </c>
      <c r="AM94" s="278">
        <f>CF表!AN2</f>
        <v>2061</v>
      </c>
      <c r="AN94" s="278">
        <f>CF表!AO2</f>
        <v>2062</v>
      </c>
      <c r="AO94" s="278">
        <f>CF表!AP2</f>
        <v>2063</v>
      </c>
      <c r="AP94" s="278">
        <f>CF表!AQ2</f>
        <v>2064</v>
      </c>
      <c r="AQ94" s="278">
        <f>CF表!AR2</f>
        <v>2065</v>
      </c>
      <c r="AR94" s="278">
        <f>CF表!AS2</f>
        <v>2066</v>
      </c>
      <c r="AS94" s="278">
        <f>CF表!AT2</f>
        <v>2067</v>
      </c>
      <c r="AT94" s="278">
        <f>CF表!AU2</f>
        <v>2068</v>
      </c>
      <c r="AU94" s="278">
        <f>CF表!AV2</f>
        <v>2069</v>
      </c>
      <c r="AV94" s="278">
        <f>CF表!AW2</f>
        <v>2070</v>
      </c>
      <c r="AW94" s="278">
        <f>CF表!AX2</f>
        <v>2071</v>
      </c>
      <c r="AX94" s="278">
        <f>CF表!AY2</f>
        <v>2072</v>
      </c>
      <c r="AY94" s="278">
        <f>CF表!AZ2</f>
        <v>2073</v>
      </c>
      <c r="AZ94" s="278">
        <f>CF表!BA2</f>
        <v>2074</v>
      </c>
      <c r="BA94" s="278">
        <f>CF表!BB2</f>
        <v>2075</v>
      </c>
      <c r="BB94" s="278">
        <f>CF表!BC2</f>
        <v>2076</v>
      </c>
      <c r="BC94" s="278">
        <f>CF表!BD2</f>
        <v>2077</v>
      </c>
      <c r="BD94" s="278">
        <f>CF表!BE2</f>
        <v>2078</v>
      </c>
      <c r="BE94" s="278">
        <f>CF表!BF2</f>
        <v>2079</v>
      </c>
      <c r="BF94" s="278">
        <f>CF表!BG2</f>
        <v>2080</v>
      </c>
      <c r="BG94" s="278">
        <f>CF表!BH2</f>
        <v>2081</v>
      </c>
      <c r="BH94" s="278">
        <f>CF表!BI2</f>
        <v>2082</v>
      </c>
      <c r="BI94" s="278">
        <f>CF表!BJ2</f>
        <v>2083</v>
      </c>
      <c r="BJ94" s="278">
        <f>CF表!BK2</f>
        <v>2084</v>
      </c>
      <c r="BK94" s="278">
        <f>CF表!BL2</f>
        <v>2085</v>
      </c>
      <c r="BL94" s="278">
        <f>CF表!BM2</f>
        <v>2086</v>
      </c>
      <c r="BM94" s="278">
        <f>CF表!BN2</f>
        <v>2087</v>
      </c>
      <c r="BN94" s="278">
        <f>CF表!BO2</f>
        <v>2088</v>
      </c>
      <c r="BO94" s="278">
        <f>CF表!BP2</f>
        <v>2089</v>
      </c>
      <c r="BP94" s="278">
        <f>CF表!BQ2</f>
        <v>2090</v>
      </c>
      <c r="BQ94" s="278">
        <f>CF表!BR2</f>
        <v>2091</v>
      </c>
      <c r="BR94" s="278">
        <f>CF表!BS2</f>
        <v>2092</v>
      </c>
      <c r="BS94" s="278">
        <f>CF表!BT2</f>
        <v>2093</v>
      </c>
      <c r="BT94" s="278">
        <f>CF表!BU2</f>
        <v>2094</v>
      </c>
      <c r="BU94" s="278">
        <f>CF表!BV2</f>
        <v>2095</v>
      </c>
      <c r="BV94" s="278">
        <f>CF表!BW2</f>
        <v>2096</v>
      </c>
      <c r="BW94" s="278">
        <f>CF表!BX2</f>
        <v>2097</v>
      </c>
    </row>
    <row r="95" spans="1:75" hidden="1" outlineLevel="1">
      <c r="A95" s="1"/>
      <c r="B95" s="1"/>
      <c r="C95" s="275">
        <f>CF表!D3</f>
        <v>35</v>
      </c>
      <c r="D95" s="275">
        <f>CF表!E3</f>
        <v>36</v>
      </c>
      <c r="E95" s="275">
        <f>CF表!F3</f>
        <v>37</v>
      </c>
      <c r="F95" s="275">
        <f>CF表!G3</f>
        <v>38</v>
      </c>
      <c r="G95" s="275">
        <f>CF表!H3</f>
        <v>39</v>
      </c>
      <c r="H95" s="275">
        <f>CF表!I3</f>
        <v>40</v>
      </c>
      <c r="I95" s="275">
        <f>CF表!J3</f>
        <v>41</v>
      </c>
      <c r="J95" s="275">
        <f>CF表!K3</f>
        <v>42</v>
      </c>
      <c r="K95" s="275">
        <f>CF表!L3</f>
        <v>43</v>
      </c>
      <c r="L95" s="275">
        <f>CF表!M3</f>
        <v>44</v>
      </c>
      <c r="M95" s="275">
        <f>CF表!N3</f>
        <v>45</v>
      </c>
      <c r="N95" s="275">
        <f>CF表!O3</f>
        <v>46</v>
      </c>
      <c r="O95" s="275">
        <f>CF表!P3</f>
        <v>47</v>
      </c>
      <c r="P95" s="275">
        <f>CF表!Q3</f>
        <v>48</v>
      </c>
      <c r="Q95" s="275">
        <f>CF表!R3</f>
        <v>49</v>
      </c>
      <c r="R95" s="275">
        <f>CF表!S3</f>
        <v>50</v>
      </c>
      <c r="S95" s="275">
        <f>CF表!T3</f>
        <v>51</v>
      </c>
      <c r="T95" s="276">
        <f>CF表!U3</f>
        <v>52</v>
      </c>
      <c r="U95" s="276">
        <f>CF表!V3</f>
        <v>53</v>
      </c>
      <c r="V95" s="276">
        <f>CF表!W3</f>
        <v>54</v>
      </c>
      <c r="W95" s="276">
        <f>CF表!X3</f>
        <v>55</v>
      </c>
      <c r="X95" s="276">
        <f>CF表!Y3</f>
        <v>56</v>
      </c>
      <c r="Y95" s="276">
        <f>CF表!Z3</f>
        <v>57</v>
      </c>
      <c r="Z95" s="276">
        <f>CF表!AA3</f>
        <v>58</v>
      </c>
      <c r="AA95" s="276">
        <f>CF表!AB3</f>
        <v>59</v>
      </c>
      <c r="AB95" s="276">
        <f>CF表!AC3</f>
        <v>60</v>
      </c>
      <c r="AC95" s="276">
        <f>CF表!AD3</f>
        <v>61</v>
      </c>
      <c r="AD95" s="276">
        <f>CF表!AE3</f>
        <v>62</v>
      </c>
      <c r="AE95" s="276">
        <f>CF表!AF3</f>
        <v>63</v>
      </c>
      <c r="AF95" s="276">
        <f>CF表!AG3</f>
        <v>64</v>
      </c>
      <c r="AG95" s="276">
        <f>CF表!AH3</f>
        <v>65</v>
      </c>
      <c r="AH95" s="276">
        <f>CF表!AI3</f>
        <v>66</v>
      </c>
      <c r="AI95" s="276">
        <f>CF表!AJ3</f>
        <v>67</v>
      </c>
      <c r="AJ95" s="276">
        <f>CF表!AK3</f>
        <v>68</v>
      </c>
      <c r="AK95" s="276">
        <f>CF表!AL3</f>
        <v>69</v>
      </c>
      <c r="AL95" s="276">
        <f>CF表!AM3</f>
        <v>70</v>
      </c>
      <c r="AM95" s="276">
        <f>CF表!AN3</f>
        <v>71</v>
      </c>
      <c r="AN95" s="276">
        <f>CF表!AO3</f>
        <v>72</v>
      </c>
      <c r="AO95" s="276">
        <f>CF表!AP3</f>
        <v>73</v>
      </c>
      <c r="AP95" s="276">
        <f>CF表!AQ3</f>
        <v>74</v>
      </c>
      <c r="AQ95" s="276">
        <f>CF表!AR3</f>
        <v>75</v>
      </c>
      <c r="AR95" s="276">
        <f>CF表!AS3</f>
        <v>76</v>
      </c>
      <c r="AS95" s="276">
        <f>CF表!AT3</f>
        <v>77</v>
      </c>
      <c r="AT95" s="276">
        <f>CF表!AU3</f>
        <v>78</v>
      </c>
      <c r="AU95" s="276">
        <f>CF表!AV3</f>
        <v>79</v>
      </c>
      <c r="AV95" s="276">
        <f>CF表!AW3</f>
        <v>80</v>
      </c>
      <c r="AW95" s="276">
        <f>CF表!AX3</f>
        <v>81</v>
      </c>
      <c r="AX95" s="276">
        <f>CF表!AY3</f>
        <v>82</v>
      </c>
      <c r="AY95" s="276">
        <f>CF表!AZ3</f>
        <v>83</v>
      </c>
      <c r="AZ95" s="276">
        <f>CF表!BA3</f>
        <v>84</v>
      </c>
      <c r="BA95" s="276">
        <f>CF表!BB3</f>
        <v>85</v>
      </c>
      <c r="BB95" s="276">
        <f>CF表!BC3</f>
        <v>86</v>
      </c>
      <c r="BC95" s="276">
        <f>CF表!BD3</f>
        <v>87</v>
      </c>
      <c r="BD95" s="276">
        <f>CF表!BE3</f>
        <v>88</v>
      </c>
      <c r="BE95" s="276">
        <f>CF表!BF3</f>
        <v>89</v>
      </c>
      <c r="BF95" s="276">
        <f>CF表!BG3</f>
        <v>90</v>
      </c>
      <c r="BG95" s="276" t="str">
        <f>CF表!BH3</f>
        <v/>
      </c>
      <c r="BH95" s="276" t="str">
        <f>CF表!BI3</f>
        <v/>
      </c>
      <c r="BI95" s="276" t="str">
        <f>CF表!BJ3</f>
        <v/>
      </c>
      <c r="BJ95" s="276" t="str">
        <f>CF表!BK3</f>
        <v/>
      </c>
      <c r="BK95" s="276" t="str">
        <f>CF表!BL3</f>
        <v/>
      </c>
      <c r="BL95" s="276" t="str">
        <f>CF表!BM3</f>
        <v/>
      </c>
      <c r="BM95" s="276" t="str">
        <f>CF表!BN3</f>
        <v/>
      </c>
      <c r="BN95" s="276" t="str">
        <f>CF表!BO3</f>
        <v/>
      </c>
      <c r="BO95" s="276" t="str">
        <f>CF表!BP3</f>
        <v/>
      </c>
      <c r="BP95" s="276" t="str">
        <f>CF表!BQ3</f>
        <v/>
      </c>
      <c r="BQ95" s="276" t="str">
        <f>CF表!BR3</f>
        <v/>
      </c>
      <c r="BR95" s="276" t="str">
        <f>CF表!BS3</f>
        <v/>
      </c>
      <c r="BS95" s="276" t="str">
        <f>CF表!BT3</f>
        <v/>
      </c>
      <c r="BT95" s="276" t="str">
        <f>CF表!BU3</f>
        <v/>
      </c>
      <c r="BU95" s="276" t="str">
        <f>CF表!BV3</f>
        <v/>
      </c>
      <c r="BV95" s="276" t="str">
        <f>CF表!BW3</f>
        <v/>
      </c>
      <c r="BW95" s="276" t="str">
        <f>CF表!BX3</f>
        <v/>
      </c>
    </row>
    <row r="96" spans="1:75" hidden="1" outlineLevel="1">
      <c r="A96" s="1"/>
      <c r="B96" s="1"/>
      <c r="C96" s="275">
        <f>CF表!D4</f>
        <v>35</v>
      </c>
      <c r="D96" s="275">
        <f>CF表!E4</f>
        <v>36</v>
      </c>
      <c r="E96" s="275">
        <f>CF表!F4</f>
        <v>37</v>
      </c>
      <c r="F96" s="275">
        <f>CF表!G4</f>
        <v>38</v>
      </c>
      <c r="G96" s="275">
        <f>CF表!H4</f>
        <v>39</v>
      </c>
      <c r="H96" s="275">
        <f>CF表!I4</f>
        <v>40</v>
      </c>
      <c r="I96" s="275">
        <f>CF表!J4</f>
        <v>41</v>
      </c>
      <c r="J96" s="275">
        <f>CF表!K4</f>
        <v>42</v>
      </c>
      <c r="K96" s="275">
        <f>CF表!L4</f>
        <v>43</v>
      </c>
      <c r="L96" s="275">
        <f>CF表!M4</f>
        <v>44</v>
      </c>
      <c r="M96" s="275">
        <f>CF表!N4</f>
        <v>45</v>
      </c>
      <c r="N96" s="275">
        <f>CF表!O4</f>
        <v>46</v>
      </c>
      <c r="O96" s="275">
        <f>CF表!P4</f>
        <v>47</v>
      </c>
      <c r="P96" s="275">
        <f>CF表!Q4</f>
        <v>48</v>
      </c>
      <c r="Q96" s="275">
        <f>CF表!R4</f>
        <v>49</v>
      </c>
      <c r="R96" s="275">
        <f>CF表!S4</f>
        <v>50</v>
      </c>
      <c r="S96" s="275">
        <f>CF表!T4</f>
        <v>51</v>
      </c>
      <c r="T96" s="276">
        <f>CF表!U4</f>
        <v>52</v>
      </c>
      <c r="U96" s="276">
        <f>CF表!V4</f>
        <v>53</v>
      </c>
      <c r="V96" s="276">
        <f>CF表!W4</f>
        <v>54</v>
      </c>
      <c r="W96" s="276">
        <f>CF表!X4</f>
        <v>55</v>
      </c>
      <c r="X96" s="276">
        <f>CF表!Y4</f>
        <v>56</v>
      </c>
      <c r="Y96" s="276">
        <f>CF表!Z4</f>
        <v>57</v>
      </c>
      <c r="Z96" s="276">
        <f>CF表!AA4</f>
        <v>58</v>
      </c>
      <c r="AA96" s="276">
        <f>CF表!AB4</f>
        <v>59</v>
      </c>
      <c r="AB96" s="276">
        <f>CF表!AC4</f>
        <v>60</v>
      </c>
      <c r="AC96" s="276">
        <f>CF表!AD4</f>
        <v>61</v>
      </c>
      <c r="AD96" s="276">
        <f>CF表!AE4</f>
        <v>62</v>
      </c>
      <c r="AE96" s="276">
        <f>CF表!AF4</f>
        <v>63</v>
      </c>
      <c r="AF96" s="276">
        <f>CF表!AG4</f>
        <v>64</v>
      </c>
      <c r="AG96" s="276">
        <f>CF表!AH4</f>
        <v>65</v>
      </c>
      <c r="AH96" s="276">
        <f>CF表!AI4</f>
        <v>66</v>
      </c>
      <c r="AI96" s="276">
        <f>CF表!AJ4</f>
        <v>67</v>
      </c>
      <c r="AJ96" s="276">
        <f>CF表!AK4</f>
        <v>68</v>
      </c>
      <c r="AK96" s="276">
        <f>CF表!AL4</f>
        <v>69</v>
      </c>
      <c r="AL96" s="276">
        <f>CF表!AM4</f>
        <v>70</v>
      </c>
      <c r="AM96" s="276">
        <f>CF表!AN4</f>
        <v>71</v>
      </c>
      <c r="AN96" s="276">
        <f>CF表!AO4</f>
        <v>72</v>
      </c>
      <c r="AO96" s="276">
        <f>CF表!AP4</f>
        <v>73</v>
      </c>
      <c r="AP96" s="276">
        <f>CF表!AQ4</f>
        <v>74</v>
      </c>
      <c r="AQ96" s="276">
        <f>CF表!AR4</f>
        <v>75</v>
      </c>
      <c r="AR96" s="276">
        <f>CF表!AS4</f>
        <v>76</v>
      </c>
      <c r="AS96" s="276">
        <f>CF表!AT4</f>
        <v>77</v>
      </c>
      <c r="AT96" s="276">
        <f>CF表!AU4</f>
        <v>78</v>
      </c>
      <c r="AU96" s="276">
        <f>CF表!AV4</f>
        <v>79</v>
      </c>
      <c r="AV96" s="276">
        <f>CF表!AW4</f>
        <v>80</v>
      </c>
      <c r="AW96" s="276">
        <f>CF表!AX4</f>
        <v>81</v>
      </c>
      <c r="AX96" s="276">
        <f>CF表!AY4</f>
        <v>82</v>
      </c>
      <c r="AY96" s="276">
        <f>CF表!AZ4</f>
        <v>83</v>
      </c>
      <c r="AZ96" s="276">
        <f>CF表!BA4</f>
        <v>84</v>
      </c>
      <c r="BA96" s="276">
        <f>CF表!BB4</f>
        <v>85</v>
      </c>
      <c r="BB96" s="276">
        <f>CF表!BC4</f>
        <v>86</v>
      </c>
      <c r="BC96" s="276">
        <f>CF表!BD4</f>
        <v>87</v>
      </c>
      <c r="BD96" s="276">
        <f>CF表!BE4</f>
        <v>88</v>
      </c>
      <c r="BE96" s="276">
        <f>CF表!BF4</f>
        <v>89</v>
      </c>
      <c r="BF96" s="276">
        <f>CF表!BG4</f>
        <v>90</v>
      </c>
      <c r="BG96" s="276" t="str">
        <f>CF表!BH4</f>
        <v/>
      </c>
      <c r="BH96" s="276" t="str">
        <f>CF表!BI4</f>
        <v/>
      </c>
      <c r="BI96" s="276" t="str">
        <f>CF表!BJ4</f>
        <v/>
      </c>
      <c r="BJ96" s="276" t="str">
        <f>CF表!BK4</f>
        <v/>
      </c>
      <c r="BK96" s="276" t="str">
        <f>CF表!BL4</f>
        <v/>
      </c>
      <c r="BL96" s="276" t="str">
        <f>CF表!BM4</f>
        <v/>
      </c>
      <c r="BM96" s="276" t="str">
        <f>CF表!BN4</f>
        <v/>
      </c>
      <c r="BN96" s="276" t="str">
        <f>CF表!BO4</f>
        <v/>
      </c>
      <c r="BO96" s="276" t="str">
        <f>CF表!BP4</f>
        <v/>
      </c>
      <c r="BP96" s="276" t="str">
        <f>CF表!BQ4</f>
        <v/>
      </c>
      <c r="BQ96" s="276" t="str">
        <f>CF表!BR4</f>
        <v/>
      </c>
      <c r="BR96" s="276" t="str">
        <f>CF表!BS4</f>
        <v/>
      </c>
      <c r="BS96" s="276" t="str">
        <f>CF表!BT4</f>
        <v/>
      </c>
      <c r="BT96" s="276" t="str">
        <f>CF表!BU4</f>
        <v/>
      </c>
      <c r="BU96" s="276" t="str">
        <f>CF表!BV4</f>
        <v/>
      </c>
      <c r="BV96" s="276" t="str">
        <f>CF表!BW4</f>
        <v/>
      </c>
      <c r="BW96" s="276" t="str">
        <f>CF表!BX4</f>
        <v/>
      </c>
    </row>
    <row r="97" spans="1:75" hidden="1" outlineLevel="1">
      <c r="A97" s="1"/>
      <c r="B97" s="26" t="s">
        <v>85</v>
      </c>
      <c r="C97" s="288" t="str">
        <f t="shared" ref="C97:AH97" si="1">IF(ISERROR(VLOOKUP(C94,$B64:$G66,5,0)),"",VLOOKUP(C94,$B64:$G66,5,0))</f>
        <v/>
      </c>
      <c r="D97" s="288" t="str">
        <f t="shared" si="1"/>
        <v/>
      </c>
      <c r="E97" s="288" t="str">
        <f t="shared" si="1"/>
        <v/>
      </c>
      <c r="F97" s="288" t="str">
        <f t="shared" si="1"/>
        <v/>
      </c>
      <c r="G97" s="288" t="str">
        <f t="shared" si="1"/>
        <v/>
      </c>
      <c r="H97" s="288" t="str">
        <f t="shared" si="1"/>
        <v/>
      </c>
      <c r="I97" s="288" t="str">
        <f t="shared" si="1"/>
        <v/>
      </c>
      <c r="J97" s="288" t="str">
        <f t="shared" si="1"/>
        <v/>
      </c>
      <c r="K97" s="288" t="str">
        <f t="shared" si="1"/>
        <v/>
      </c>
      <c r="L97" s="288" t="str">
        <f t="shared" si="1"/>
        <v/>
      </c>
      <c r="M97" s="288" t="str">
        <f t="shared" si="1"/>
        <v/>
      </c>
      <c r="N97" s="288" t="str">
        <f t="shared" si="1"/>
        <v/>
      </c>
      <c r="O97" s="288" t="str">
        <f t="shared" si="1"/>
        <v/>
      </c>
      <c r="P97" s="288" t="str">
        <f t="shared" si="1"/>
        <v/>
      </c>
      <c r="Q97" s="288" t="str">
        <f t="shared" si="1"/>
        <v/>
      </c>
      <c r="R97" s="288" t="str">
        <f t="shared" si="1"/>
        <v/>
      </c>
      <c r="S97" s="288" t="str">
        <f t="shared" si="1"/>
        <v/>
      </c>
      <c r="T97" s="288" t="str">
        <f t="shared" si="1"/>
        <v/>
      </c>
      <c r="U97" s="288" t="str">
        <f t="shared" si="1"/>
        <v/>
      </c>
      <c r="V97" s="288" t="str">
        <f t="shared" si="1"/>
        <v/>
      </c>
      <c r="W97" s="288" t="str">
        <f t="shared" si="1"/>
        <v/>
      </c>
      <c r="X97" s="288" t="str">
        <f t="shared" si="1"/>
        <v/>
      </c>
      <c r="Y97" s="288" t="str">
        <f t="shared" si="1"/>
        <v/>
      </c>
      <c r="Z97" s="288" t="str">
        <f t="shared" si="1"/>
        <v/>
      </c>
      <c r="AA97" s="288" t="str">
        <f t="shared" si="1"/>
        <v/>
      </c>
      <c r="AB97" s="288">
        <f t="shared" si="1"/>
        <v>1500</v>
      </c>
      <c r="AC97" s="288" t="str">
        <f t="shared" si="1"/>
        <v/>
      </c>
      <c r="AD97" s="288" t="str">
        <f t="shared" si="1"/>
        <v/>
      </c>
      <c r="AE97" s="288" t="str">
        <f t="shared" si="1"/>
        <v/>
      </c>
      <c r="AF97" s="288" t="str">
        <f t="shared" si="1"/>
        <v/>
      </c>
      <c r="AG97" s="288" t="str">
        <f t="shared" si="1"/>
        <v/>
      </c>
      <c r="AH97" s="288" t="str">
        <f t="shared" si="1"/>
        <v/>
      </c>
      <c r="AI97" s="288" t="str">
        <f t="shared" ref="AI97:BE97" si="2">IF(ISERROR(VLOOKUP(AI94,$B64:$G66,5,0)),"",VLOOKUP(AI94,$B64:$G66,5,0))</f>
        <v/>
      </c>
      <c r="AJ97" s="288" t="str">
        <f t="shared" si="2"/>
        <v/>
      </c>
      <c r="AK97" s="288" t="str">
        <f t="shared" si="2"/>
        <v/>
      </c>
      <c r="AL97" s="288" t="str">
        <f t="shared" si="2"/>
        <v/>
      </c>
      <c r="AM97" s="288" t="str">
        <f t="shared" si="2"/>
        <v/>
      </c>
      <c r="AN97" s="288" t="str">
        <f t="shared" si="2"/>
        <v/>
      </c>
      <c r="AO97" s="288" t="str">
        <f t="shared" si="2"/>
        <v/>
      </c>
      <c r="AP97" s="288" t="str">
        <f t="shared" si="2"/>
        <v/>
      </c>
      <c r="AQ97" s="288" t="str">
        <f t="shared" si="2"/>
        <v/>
      </c>
      <c r="AR97" s="288" t="str">
        <f t="shared" si="2"/>
        <v/>
      </c>
      <c r="AS97" s="288" t="str">
        <f t="shared" si="2"/>
        <v/>
      </c>
      <c r="AT97" s="288" t="str">
        <f t="shared" si="2"/>
        <v/>
      </c>
      <c r="AU97" s="288" t="str">
        <f t="shared" si="2"/>
        <v/>
      </c>
      <c r="AV97" s="288" t="str">
        <f t="shared" si="2"/>
        <v/>
      </c>
      <c r="AW97" s="288" t="str">
        <f t="shared" si="2"/>
        <v/>
      </c>
      <c r="AX97" s="288" t="str">
        <f t="shared" si="2"/>
        <v/>
      </c>
      <c r="AY97" s="288" t="str">
        <f t="shared" si="2"/>
        <v/>
      </c>
      <c r="AZ97" s="288" t="str">
        <f t="shared" si="2"/>
        <v/>
      </c>
      <c r="BA97" s="288" t="str">
        <f t="shared" si="2"/>
        <v/>
      </c>
      <c r="BB97" s="288" t="str">
        <f t="shared" si="2"/>
        <v/>
      </c>
      <c r="BC97" s="288" t="str">
        <f t="shared" si="2"/>
        <v/>
      </c>
      <c r="BD97" s="288" t="str">
        <f t="shared" si="2"/>
        <v/>
      </c>
      <c r="BE97" s="288" t="str">
        <f t="shared" si="2"/>
        <v/>
      </c>
      <c r="BF97" s="288" t="str">
        <f t="shared" ref="BF97:BW97" si="3">IF(ISERROR(VLOOKUP(BF94,$B64:$G66,5,0)),"",VLOOKUP(BF94,$B64:$G66,5,0))</f>
        <v/>
      </c>
      <c r="BG97" s="288" t="str">
        <f t="shared" si="3"/>
        <v/>
      </c>
      <c r="BH97" s="288" t="str">
        <f t="shared" si="3"/>
        <v/>
      </c>
      <c r="BI97" s="288" t="str">
        <f t="shared" si="3"/>
        <v/>
      </c>
      <c r="BJ97" s="288" t="str">
        <f t="shared" si="3"/>
        <v/>
      </c>
      <c r="BK97" s="288" t="str">
        <f t="shared" si="3"/>
        <v/>
      </c>
      <c r="BL97" s="288" t="str">
        <f t="shared" si="3"/>
        <v/>
      </c>
      <c r="BM97" s="288" t="str">
        <f t="shared" si="3"/>
        <v/>
      </c>
      <c r="BN97" s="288" t="str">
        <f t="shared" si="3"/>
        <v/>
      </c>
      <c r="BO97" s="288" t="str">
        <f t="shared" si="3"/>
        <v/>
      </c>
      <c r="BP97" s="288" t="str">
        <f t="shared" si="3"/>
        <v/>
      </c>
      <c r="BQ97" s="288" t="str">
        <f t="shared" si="3"/>
        <v/>
      </c>
      <c r="BR97" s="288" t="str">
        <f t="shared" si="3"/>
        <v/>
      </c>
      <c r="BS97" s="288" t="str">
        <f t="shared" si="3"/>
        <v/>
      </c>
      <c r="BT97" s="288" t="str">
        <f t="shared" si="3"/>
        <v/>
      </c>
      <c r="BU97" s="288" t="str">
        <f t="shared" si="3"/>
        <v/>
      </c>
      <c r="BV97" s="288" t="str">
        <f t="shared" si="3"/>
        <v/>
      </c>
      <c r="BW97" s="288" t="str">
        <f t="shared" si="3"/>
        <v/>
      </c>
    </row>
    <row r="98" spans="1:75" hidden="1" outlineLevel="1">
      <c r="A98" s="1"/>
      <c r="B98" s="26" t="s">
        <v>86</v>
      </c>
      <c r="C98" s="288" t="str">
        <f>IF(ISERROR(VLOOKUP(C94,B69:K74,9,0)),"",VLOOKUP(C94,B69:K74,9,0))</f>
        <v/>
      </c>
      <c r="D98" s="288" t="str">
        <f t="shared" ref="D98:AI98" si="4">IF(ISERROR(VLOOKUP(D94,$B69:$K74,9,0)),C98,(VLOOKUP(D94,$B69:$K74,9,0)))</f>
        <v/>
      </c>
      <c r="E98" s="288" t="str">
        <f t="shared" si="4"/>
        <v/>
      </c>
      <c r="F98" s="288" t="str">
        <f t="shared" si="4"/>
        <v/>
      </c>
      <c r="G98" s="288" t="str">
        <f t="shared" si="4"/>
        <v/>
      </c>
      <c r="H98" s="288" t="str">
        <f t="shared" si="4"/>
        <v/>
      </c>
      <c r="I98" s="288" t="str">
        <f t="shared" si="4"/>
        <v/>
      </c>
      <c r="J98" s="288" t="str">
        <f t="shared" si="4"/>
        <v/>
      </c>
      <c r="K98" s="288" t="str">
        <f t="shared" si="4"/>
        <v/>
      </c>
      <c r="L98" s="288" t="str">
        <f t="shared" si="4"/>
        <v/>
      </c>
      <c r="M98" s="288" t="str">
        <f t="shared" si="4"/>
        <v/>
      </c>
      <c r="N98" s="288" t="str">
        <f t="shared" si="4"/>
        <v/>
      </c>
      <c r="O98" s="288" t="str">
        <f t="shared" si="4"/>
        <v/>
      </c>
      <c r="P98" s="288" t="str">
        <f t="shared" si="4"/>
        <v/>
      </c>
      <c r="Q98" s="288" t="str">
        <f t="shared" si="4"/>
        <v/>
      </c>
      <c r="R98" s="288" t="str">
        <f t="shared" si="4"/>
        <v/>
      </c>
      <c r="S98" s="288" t="str">
        <f t="shared" si="4"/>
        <v/>
      </c>
      <c r="T98" s="288" t="str">
        <f t="shared" si="4"/>
        <v/>
      </c>
      <c r="U98" s="288" t="str">
        <f t="shared" si="4"/>
        <v/>
      </c>
      <c r="V98" s="288" t="str">
        <f t="shared" si="4"/>
        <v/>
      </c>
      <c r="W98" s="288" t="str">
        <f t="shared" si="4"/>
        <v/>
      </c>
      <c r="X98" s="288" t="str">
        <f t="shared" si="4"/>
        <v/>
      </c>
      <c r="Y98" s="288" t="str">
        <f t="shared" si="4"/>
        <v/>
      </c>
      <c r="Z98" s="288" t="str">
        <f t="shared" si="4"/>
        <v/>
      </c>
      <c r="AA98" s="288" t="str">
        <f t="shared" si="4"/>
        <v/>
      </c>
      <c r="AB98" s="288" t="str">
        <f t="shared" si="4"/>
        <v/>
      </c>
      <c r="AC98" s="288" t="str">
        <f t="shared" si="4"/>
        <v/>
      </c>
      <c r="AD98" s="288" t="str">
        <f t="shared" si="4"/>
        <v/>
      </c>
      <c r="AE98" s="288" t="str">
        <f t="shared" si="4"/>
        <v/>
      </c>
      <c r="AF98" s="288" t="str">
        <f t="shared" si="4"/>
        <v/>
      </c>
      <c r="AG98" s="288" t="str">
        <f t="shared" si="4"/>
        <v/>
      </c>
      <c r="AH98" s="288" t="str">
        <f t="shared" si="4"/>
        <v/>
      </c>
      <c r="AI98" s="288" t="str">
        <f t="shared" si="4"/>
        <v/>
      </c>
      <c r="AJ98" s="288" t="str">
        <f t="shared" ref="AJ98:BE98" si="5">IF(ISERROR(VLOOKUP(AJ94,$B69:$K74,9,0)),AI98,(VLOOKUP(AJ94,$B69:$K74,9,0)))</f>
        <v/>
      </c>
      <c r="AK98" s="288" t="str">
        <f t="shared" si="5"/>
        <v/>
      </c>
      <c r="AL98" s="288" t="str">
        <f t="shared" si="5"/>
        <v/>
      </c>
      <c r="AM98" s="288" t="str">
        <f t="shared" si="5"/>
        <v/>
      </c>
      <c r="AN98" s="288" t="str">
        <f t="shared" si="5"/>
        <v/>
      </c>
      <c r="AO98" s="288" t="str">
        <f t="shared" si="5"/>
        <v/>
      </c>
      <c r="AP98" s="288" t="str">
        <f t="shared" si="5"/>
        <v/>
      </c>
      <c r="AQ98" s="288" t="str">
        <f t="shared" si="5"/>
        <v/>
      </c>
      <c r="AR98" s="288" t="str">
        <f t="shared" si="5"/>
        <v/>
      </c>
      <c r="AS98" s="288" t="str">
        <f t="shared" si="5"/>
        <v/>
      </c>
      <c r="AT98" s="288" t="str">
        <f t="shared" si="5"/>
        <v/>
      </c>
      <c r="AU98" s="288" t="str">
        <f t="shared" si="5"/>
        <v/>
      </c>
      <c r="AV98" s="288" t="str">
        <f t="shared" si="5"/>
        <v/>
      </c>
      <c r="AW98" s="288" t="str">
        <f t="shared" si="5"/>
        <v/>
      </c>
      <c r="AX98" s="288" t="str">
        <f t="shared" si="5"/>
        <v/>
      </c>
      <c r="AY98" s="288" t="str">
        <f t="shared" si="5"/>
        <v/>
      </c>
      <c r="AZ98" s="288" t="str">
        <f t="shared" si="5"/>
        <v/>
      </c>
      <c r="BA98" s="288" t="str">
        <f t="shared" si="5"/>
        <v/>
      </c>
      <c r="BB98" s="288" t="str">
        <f t="shared" si="5"/>
        <v/>
      </c>
      <c r="BC98" s="288" t="str">
        <f t="shared" si="5"/>
        <v/>
      </c>
      <c r="BD98" s="288" t="str">
        <f t="shared" si="5"/>
        <v/>
      </c>
      <c r="BE98" s="288" t="str">
        <f t="shared" si="5"/>
        <v/>
      </c>
      <c r="BF98" s="288" t="str">
        <f t="shared" ref="BF98:BW98" si="6">IF(ISERROR(VLOOKUP(BF94,$B69:$K74,9,0)),BE98,(VLOOKUP(BF94,$B69:$K74,9,0)))</f>
        <v/>
      </c>
      <c r="BG98" s="288" t="str">
        <f t="shared" si="6"/>
        <v/>
      </c>
      <c r="BH98" s="288" t="str">
        <f t="shared" si="6"/>
        <v/>
      </c>
      <c r="BI98" s="288" t="str">
        <f t="shared" si="6"/>
        <v/>
      </c>
      <c r="BJ98" s="288" t="str">
        <f t="shared" si="6"/>
        <v/>
      </c>
      <c r="BK98" s="288" t="str">
        <f t="shared" si="6"/>
        <v/>
      </c>
      <c r="BL98" s="288" t="str">
        <f t="shared" si="6"/>
        <v/>
      </c>
      <c r="BM98" s="288" t="str">
        <f t="shared" si="6"/>
        <v/>
      </c>
      <c r="BN98" s="288" t="str">
        <f t="shared" si="6"/>
        <v/>
      </c>
      <c r="BO98" s="288" t="str">
        <f t="shared" si="6"/>
        <v/>
      </c>
      <c r="BP98" s="288" t="str">
        <f t="shared" si="6"/>
        <v/>
      </c>
      <c r="BQ98" s="288" t="str">
        <f t="shared" si="6"/>
        <v/>
      </c>
      <c r="BR98" s="288" t="str">
        <f t="shared" si="6"/>
        <v/>
      </c>
      <c r="BS98" s="288" t="str">
        <f t="shared" si="6"/>
        <v/>
      </c>
      <c r="BT98" s="288" t="str">
        <f t="shared" si="6"/>
        <v/>
      </c>
      <c r="BU98" s="288" t="str">
        <f t="shared" si="6"/>
        <v/>
      </c>
      <c r="BV98" s="288" t="str">
        <f t="shared" si="6"/>
        <v/>
      </c>
      <c r="BW98" s="288" t="str">
        <f t="shared" si="6"/>
        <v/>
      </c>
    </row>
    <row r="99" spans="1:75" hidden="1" outlineLevel="1">
      <c r="A99" s="1"/>
      <c r="B99" s="26" t="s">
        <v>87</v>
      </c>
      <c r="C99" s="288" t="str">
        <f>IF(ISERROR(VLOOKUP(C94,B77:K82,9,0)),"",VLOOKUP(C94,B77:K82,9,0))</f>
        <v/>
      </c>
      <c r="D99" s="288" t="str">
        <f t="shared" ref="D99:AI99" si="7">IF(ISERROR(VLOOKUP(D94,$B77:$K82,9,0)),C99,(VLOOKUP(D94,$B77:$K82,9,0)))</f>
        <v/>
      </c>
      <c r="E99" s="288" t="str">
        <f t="shared" si="7"/>
        <v/>
      </c>
      <c r="F99" s="288" t="str">
        <f t="shared" si="7"/>
        <v/>
      </c>
      <c r="G99" s="288" t="str">
        <f t="shared" si="7"/>
        <v/>
      </c>
      <c r="H99" s="288" t="str">
        <f t="shared" si="7"/>
        <v/>
      </c>
      <c r="I99" s="288" t="str">
        <f t="shared" si="7"/>
        <v/>
      </c>
      <c r="J99" s="288" t="str">
        <f t="shared" si="7"/>
        <v/>
      </c>
      <c r="K99" s="288" t="str">
        <f t="shared" si="7"/>
        <v/>
      </c>
      <c r="L99" s="288" t="str">
        <f t="shared" si="7"/>
        <v/>
      </c>
      <c r="M99" s="288" t="str">
        <f t="shared" si="7"/>
        <v/>
      </c>
      <c r="N99" s="288" t="str">
        <f t="shared" si="7"/>
        <v/>
      </c>
      <c r="O99" s="288" t="str">
        <f t="shared" si="7"/>
        <v/>
      </c>
      <c r="P99" s="288" t="str">
        <f t="shared" si="7"/>
        <v/>
      </c>
      <c r="Q99" s="288" t="str">
        <f t="shared" si="7"/>
        <v/>
      </c>
      <c r="R99" s="288" t="str">
        <f t="shared" si="7"/>
        <v/>
      </c>
      <c r="S99" s="288" t="str">
        <f t="shared" si="7"/>
        <v/>
      </c>
      <c r="T99" s="288" t="str">
        <f t="shared" si="7"/>
        <v/>
      </c>
      <c r="U99" s="288" t="str">
        <f t="shared" si="7"/>
        <v/>
      </c>
      <c r="V99" s="288" t="str">
        <f t="shared" si="7"/>
        <v/>
      </c>
      <c r="W99" s="288" t="str">
        <f t="shared" si="7"/>
        <v/>
      </c>
      <c r="X99" s="288" t="str">
        <f t="shared" si="7"/>
        <v/>
      </c>
      <c r="Y99" s="288" t="str">
        <f t="shared" si="7"/>
        <v/>
      </c>
      <c r="Z99" s="288" t="str">
        <f t="shared" si="7"/>
        <v/>
      </c>
      <c r="AA99" s="288" t="str">
        <f t="shared" si="7"/>
        <v/>
      </c>
      <c r="AB99" s="288" t="str">
        <f t="shared" si="7"/>
        <v/>
      </c>
      <c r="AC99" s="288" t="str">
        <f t="shared" si="7"/>
        <v/>
      </c>
      <c r="AD99" s="288" t="str">
        <f t="shared" si="7"/>
        <v/>
      </c>
      <c r="AE99" s="288" t="str">
        <f t="shared" si="7"/>
        <v/>
      </c>
      <c r="AF99" s="288" t="str">
        <f t="shared" si="7"/>
        <v/>
      </c>
      <c r="AG99" s="288" t="str">
        <f t="shared" si="7"/>
        <v/>
      </c>
      <c r="AH99" s="288" t="str">
        <f t="shared" si="7"/>
        <v/>
      </c>
      <c r="AI99" s="288" t="str">
        <f t="shared" si="7"/>
        <v/>
      </c>
      <c r="AJ99" s="288" t="str">
        <f t="shared" ref="AJ99:BE99" si="8">IF(ISERROR(VLOOKUP(AJ94,$B77:$K82,9,0)),AI99,(VLOOKUP(AJ94,$B77:$K82,9,0)))</f>
        <v/>
      </c>
      <c r="AK99" s="288" t="str">
        <f t="shared" si="8"/>
        <v/>
      </c>
      <c r="AL99" s="288" t="str">
        <f t="shared" si="8"/>
        <v/>
      </c>
      <c r="AM99" s="288" t="str">
        <f t="shared" si="8"/>
        <v/>
      </c>
      <c r="AN99" s="288" t="str">
        <f t="shared" si="8"/>
        <v/>
      </c>
      <c r="AO99" s="288" t="str">
        <f t="shared" si="8"/>
        <v/>
      </c>
      <c r="AP99" s="288" t="str">
        <f t="shared" si="8"/>
        <v/>
      </c>
      <c r="AQ99" s="288" t="str">
        <f t="shared" si="8"/>
        <v/>
      </c>
      <c r="AR99" s="288" t="str">
        <f t="shared" si="8"/>
        <v/>
      </c>
      <c r="AS99" s="288" t="str">
        <f t="shared" si="8"/>
        <v/>
      </c>
      <c r="AT99" s="288" t="str">
        <f t="shared" si="8"/>
        <v/>
      </c>
      <c r="AU99" s="288" t="str">
        <f t="shared" si="8"/>
        <v/>
      </c>
      <c r="AV99" s="288" t="str">
        <f t="shared" si="8"/>
        <v/>
      </c>
      <c r="AW99" s="288" t="str">
        <f t="shared" si="8"/>
        <v/>
      </c>
      <c r="AX99" s="288" t="str">
        <f t="shared" si="8"/>
        <v/>
      </c>
      <c r="AY99" s="288" t="str">
        <f t="shared" si="8"/>
        <v/>
      </c>
      <c r="AZ99" s="288" t="str">
        <f t="shared" si="8"/>
        <v/>
      </c>
      <c r="BA99" s="288" t="str">
        <f t="shared" si="8"/>
        <v/>
      </c>
      <c r="BB99" s="288" t="str">
        <f t="shared" si="8"/>
        <v/>
      </c>
      <c r="BC99" s="288" t="str">
        <f t="shared" si="8"/>
        <v/>
      </c>
      <c r="BD99" s="288" t="str">
        <f t="shared" si="8"/>
        <v/>
      </c>
      <c r="BE99" s="288" t="str">
        <f t="shared" si="8"/>
        <v/>
      </c>
      <c r="BF99" s="288" t="str">
        <f t="shared" ref="BF99:BW99" si="9">IF(ISERROR(VLOOKUP(BF94,$B77:$K82,9,0)),BE99,(VLOOKUP(BF94,$B77:$K82,9,0)))</f>
        <v/>
      </c>
      <c r="BG99" s="288" t="str">
        <f t="shared" si="9"/>
        <v/>
      </c>
      <c r="BH99" s="288" t="str">
        <f t="shared" si="9"/>
        <v/>
      </c>
      <c r="BI99" s="288" t="str">
        <f t="shared" si="9"/>
        <v/>
      </c>
      <c r="BJ99" s="288" t="str">
        <f t="shared" si="9"/>
        <v/>
      </c>
      <c r="BK99" s="288" t="str">
        <f t="shared" si="9"/>
        <v/>
      </c>
      <c r="BL99" s="288" t="str">
        <f t="shared" si="9"/>
        <v/>
      </c>
      <c r="BM99" s="288" t="str">
        <f t="shared" si="9"/>
        <v/>
      </c>
      <c r="BN99" s="288" t="str">
        <f t="shared" si="9"/>
        <v/>
      </c>
      <c r="BO99" s="288" t="str">
        <f t="shared" si="9"/>
        <v/>
      </c>
      <c r="BP99" s="288" t="str">
        <f t="shared" si="9"/>
        <v/>
      </c>
      <c r="BQ99" s="288" t="str">
        <f t="shared" si="9"/>
        <v/>
      </c>
      <c r="BR99" s="288" t="str">
        <f t="shared" si="9"/>
        <v/>
      </c>
      <c r="BS99" s="288" t="str">
        <f t="shared" si="9"/>
        <v/>
      </c>
      <c r="BT99" s="288" t="str">
        <f t="shared" si="9"/>
        <v/>
      </c>
      <c r="BU99" s="288" t="str">
        <f t="shared" si="9"/>
        <v/>
      </c>
      <c r="BV99" s="288" t="str">
        <f t="shared" si="9"/>
        <v/>
      </c>
      <c r="BW99" s="288" t="str">
        <f t="shared" si="9"/>
        <v/>
      </c>
    </row>
    <row r="100" spans="1:75" hidden="1" outlineLevel="1">
      <c r="A100" s="1"/>
      <c r="B100" s="26" t="s">
        <v>88</v>
      </c>
      <c r="C100" s="288" t="str">
        <f>IF(ISERROR(VLOOKUP(C94,B86:G90,5,0)),"",VLOOKUP(C94,B86:G90,5,0))</f>
        <v/>
      </c>
      <c r="D100" s="288" t="str">
        <f>IF(ISERROR(VLOOKUP(D94,$B86:$G90,5,0)),C100,(VLOOKUP(D94,$B86:$G90,5,0)))</f>
        <v/>
      </c>
      <c r="E100" s="288" t="str">
        <f t="shared" ref="E100:BE100" si="10">IF(ISERROR(VLOOKUP(E94,$B86:$G90,5,0)),D100,(VLOOKUP(E94,$B86:$G90,5,0)))</f>
        <v/>
      </c>
      <c r="F100" s="288" t="str">
        <f t="shared" si="10"/>
        <v/>
      </c>
      <c r="G100" s="288" t="str">
        <f t="shared" si="10"/>
        <v/>
      </c>
      <c r="H100" s="288" t="str">
        <f t="shared" si="10"/>
        <v/>
      </c>
      <c r="I100" s="288" t="str">
        <f t="shared" si="10"/>
        <v/>
      </c>
      <c r="J100" s="288" t="str">
        <f t="shared" si="10"/>
        <v/>
      </c>
      <c r="K100" s="288" t="str">
        <f t="shared" si="10"/>
        <v/>
      </c>
      <c r="L100" s="288" t="str">
        <f t="shared" si="10"/>
        <v/>
      </c>
      <c r="M100" s="288" t="str">
        <f t="shared" si="10"/>
        <v/>
      </c>
      <c r="N100" s="288" t="str">
        <f t="shared" si="10"/>
        <v/>
      </c>
      <c r="O100" s="288" t="str">
        <f t="shared" si="10"/>
        <v/>
      </c>
      <c r="P100" s="288" t="str">
        <f t="shared" si="10"/>
        <v/>
      </c>
      <c r="Q100" s="288" t="str">
        <f t="shared" si="10"/>
        <v/>
      </c>
      <c r="R100" s="288" t="str">
        <f t="shared" si="10"/>
        <v/>
      </c>
      <c r="S100" s="288" t="str">
        <f t="shared" si="10"/>
        <v/>
      </c>
      <c r="T100" s="288" t="str">
        <f t="shared" si="10"/>
        <v/>
      </c>
      <c r="U100" s="288" t="str">
        <f t="shared" si="10"/>
        <v/>
      </c>
      <c r="V100" s="288" t="str">
        <f t="shared" si="10"/>
        <v/>
      </c>
      <c r="W100" s="288" t="str">
        <f t="shared" si="10"/>
        <v/>
      </c>
      <c r="X100" s="288" t="str">
        <f t="shared" si="10"/>
        <v/>
      </c>
      <c r="Y100" s="288" t="str">
        <f t="shared" si="10"/>
        <v/>
      </c>
      <c r="Z100" s="288" t="str">
        <f t="shared" si="10"/>
        <v/>
      </c>
      <c r="AA100" s="288" t="str">
        <f t="shared" si="10"/>
        <v/>
      </c>
      <c r="AB100" s="288" t="str">
        <f t="shared" si="10"/>
        <v/>
      </c>
      <c r="AC100" s="288" t="str">
        <f t="shared" si="10"/>
        <v/>
      </c>
      <c r="AD100" s="288" t="str">
        <f t="shared" si="10"/>
        <v/>
      </c>
      <c r="AE100" s="288" t="str">
        <f t="shared" si="10"/>
        <v/>
      </c>
      <c r="AF100" s="288" t="str">
        <f t="shared" si="10"/>
        <v/>
      </c>
      <c r="AG100" s="288">
        <f t="shared" si="10"/>
        <v>290</v>
      </c>
      <c r="AH100" s="288">
        <f t="shared" si="10"/>
        <v>290</v>
      </c>
      <c r="AI100" s="288">
        <f t="shared" si="10"/>
        <v>290</v>
      </c>
      <c r="AJ100" s="288">
        <f t="shared" si="10"/>
        <v>290</v>
      </c>
      <c r="AK100" s="288">
        <f t="shared" si="10"/>
        <v>290</v>
      </c>
      <c r="AL100" s="288">
        <f t="shared" si="10"/>
        <v>290</v>
      </c>
      <c r="AM100" s="288">
        <f t="shared" si="10"/>
        <v>290</v>
      </c>
      <c r="AN100" s="288">
        <f t="shared" si="10"/>
        <v>290</v>
      </c>
      <c r="AO100" s="288">
        <f t="shared" si="10"/>
        <v>290</v>
      </c>
      <c r="AP100" s="288">
        <f t="shared" si="10"/>
        <v>290</v>
      </c>
      <c r="AQ100" s="288">
        <f t="shared" si="10"/>
        <v>290</v>
      </c>
      <c r="AR100" s="288">
        <f t="shared" si="10"/>
        <v>290</v>
      </c>
      <c r="AS100" s="288">
        <f t="shared" si="10"/>
        <v>290</v>
      </c>
      <c r="AT100" s="288">
        <f t="shared" si="10"/>
        <v>290</v>
      </c>
      <c r="AU100" s="288">
        <f t="shared" si="10"/>
        <v>290</v>
      </c>
      <c r="AV100" s="288">
        <f t="shared" si="10"/>
        <v>290</v>
      </c>
      <c r="AW100" s="288">
        <f t="shared" si="10"/>
        <v>290</v>
      </c>
      <c r="AX100" s="288">
        <f t="shared" si="10"/>
        <v>290</v>
      </c>
      <c r="AY100" s="288">
        <f t="shared" si="10"/>
        <v>290</v>
      </c>
      <c r="AZ100" s="288">
        <f t="shared" si="10"/>
        <v>290</v>
      </c>
      <c r="BA100" s="288">
        <f t="shared" si="10"/>
        <v>290</v>
      </c>
      <c r="BB100" s="288">
        <f t="shared" si="10"/>
        <v>290</v>
      </c>
      <c r="BC100" s="288">
        <f t="shared" si="10"/>
        <v>290</v>
      </c>
      <c r="BD100" s="288">
        <f t="shared" si="10"/>
        <v>290</v>
      </c>
      <c r="BE100" s="288">
        <f t="shared" si="10"/>
        <v>290</v>
      </c>
      <c r="BF100" s="288">
        <f t="shared" ref="BF100:BW100" si="11">IF(ISERROR(VLOOKUP(BF94,$B86:$G90,5,0)),BE100,(VLOOKUP(BF94,$B86:$G90,5,0)))</f>
        <v>290</v>
      </c>
      <c r="BG100" s="288">
        <f t="shared" si="11"/>
        <v>290</v>
      </c>
      <c r="BH100" s="288">
        <f t="shared" si="11"/>
        <v>290</v>
      </c>
      <c r="BI100" s="288">
        <f t="shared" si="11"/>
        <v>290</v>
      </c>
      <c r="BJ100" s="288">
        <f t="shared" si="11"/>
        <v>290</v>
      </c>
      <c r="BK100" s="288">
        <f t="shared" si="11"/>
        <v>290</v>
      </c>
      <c r="BL100" s="288">
        <f t="shared" si="11"/>
        <v>290</v>
      </c>
      <c r="BM100" s="288">
        <f t="shared" si="11"/>
        <v>290</v>
      </c>
      <c r="BN100" s="288">
        <f t="shared" si="11"/>
        <v>290</v>
      </c>
      <c r="BO100" s="288">
        <f t="shared" si="11"/>
        <v>290</v>
      </c>
      <c r="BP100" s="288">
        <f t="shared" si="11"/>
        <v>290</v>
      </c>
      <c r="BQ100" s="288">
        <f t="shared" si="11"/>
        <v>290</v>
      </c>
      <c r="BR100" s="288">
        <f t="shared" si="11"/>
        <v>290</v>
      </c>
      <c r="BS100" s="288">
        <f t="shared" si="11"/>
        <v>290</v>
      </c>
      <c r="BT100" s="288">
        <f t="shared" si="11"/>
        <v>290</v>
      </c>
      <c r="BU100" s="288">
        <f t="shared" si="11"/>
        <v>290</v>
      </c>
      <c r="BV100" s="288">
        <f t="shared" si="11"/>
        <v>290</v>
      </c>
      <c r="BW100" s="288">
        <f t="shared" si="11"/>
        <v>290</v>
      </c>
    </row>
    <row r="101" spans="1:75" hidden="1" outlineLevel="1">
      <c r="A101" s="1"/>
      <c r="B101" s="1"/>
      <c r="C101" s="123">
        <f>SUM(C97:C100)</f>
        <v>0</v>
      </c>
      <c r="D101" s="123">
        <f t="shared" ref="D101:BE101" si="12">SUM(D97:D100)</f>
        <v>0</v>
      </c>
      <c r="E101" s="123">
        <f t="shared" si="12"/>
        <v>0</v>
      </c>
      <c r="F101" s="123">
        <f t="shared" si="12"/>
        <v>0</v>
      </c>
      <c r="G101" s="123">
        <f t="shared" si="12"/>
        <v>0</v>
      </c>
      <c r="H101" s="123">
        <f t="shared" si="12"/>
        <v>0</v>
      </c>
      <c r="I101" s="123">
        <f t="shared" si="12"/>
        <v>0</v>
      </c>
      <c r="J101" s="123">
        <f t="shared" si="12"/>
        <v>0</v>
      </c>
      <c r="K101" s="123">
        <f t="shared" si="12"/>
        <v>0</v>
      </c>
      <c r="L101" s="123">
        <f t="shared" si="12"/>
        <v>0</v>
      </c>
      <c r="M101" s="123">
        <f t="shared" si="12"/>
        <v>0</v>
      </c>
      <c r="N101" s="123">
        <f t="shared" si="12"/>
        <v>0</v>
      </c>
      <c r="O101" s="123">
        <f t="shared" si="12"/>
        <v>0</v>
      </c>
      <c r="P101" s="123">
        <f t="shared" si="12"/>
        <v>0</v>
      </c>
      <c r="Q101" s="123">
        <f t="shared" si="12"/>
        <v>0</v>
      </c>
      <c r="R101" s="123">
        <f t="shared" si="12"/>
        <v>0</v>
      </c>
      <c r="S101" s="123">
        <f t="shared" si="12"/>
        <v>0</v>
      </c>
      <c r="T101" s="33">
        <f t="shared" si="12"/>
        <v>0</v>
      </c>
      <c r="U101" s="33">
        <f t="shared" si="12"/>
        <v>0</v>
      </c>
      <c r="V101" s="33">
        <f t="shared" si="12"/>
        <v>0</v>
      </c>
      <c r="W101" s="33">
        <f t="shared" si="12"/>
        <v>0</v>
      </c>
      <c r="X101" s="33">
        <f t="shared" si="12"/>
        <v>0</v>
      </c>
      <c r="Y101" s="33">
        <f t="shared" si="12"/>
        <v>0</v>
      </c>
      <c r="Z101" s="33">
        <f t="shared" si="12"/>
        <v>0</v>
      </c>
      <c r="AA101" s="33">
        <f t="shared" si="12"/>
        <v>0</v>
      </c>
      <c r="AB101" s="33">
        <f t="shared" si="12"/>
        <v>1500</v>
      </c>
      <c r="AC101" s="33">
        <f t="shared" si="12"/>
        <v>0</v>
      </c>
      <c r="AD101" s="33">
        <f t="shared" si="12"/>
        <v>0</v>
      </c>
      <c r="AE101" s="33">
        <f t="shared" si="12"/>
        <v>0</v>
      </c>
      <c r="AF101" s="33">
        <f t="shared" si="12"/>
        <v>0</v>
      </c>
      <c r="AG101" s="33">
        <f t="shared" si="12"/>
        <v>290</v>
      </c>
      <c r="AH101" s="33">
        <f t="shared" si="12"/>
        <v>290</v>
      </c>
      <c r="AI101" s="33">
        <f t="shared" si="12"/>
        <v>290</v>
      </c>
      <c r="AJ101" s="33">
        <f t="shared" si="12"/>
        <v>290</v>
      </c>
      <c r="AK101" s="33">
        <f t="shared" si="12"/>
        <v>290</v>
      </c>
      <c r="AL101" s="33">
        <f t="shared" si="12"/>
        <v>290</v>
      </c>
      <c r="AM101" s="33">
        <f t="shared" si="12"/>
        <v>290</v>
      </c>
      <c r="AN101" s="33">
        <f t="shared" si="12"/>
        <v>290</v>
      </c>
      <c r="AO101" s="33">
        <f t="shared" si="12"/>
        <v>290</v>
      </c>
      <c r="AP101" s="33">
        <f t="shared" si="12"/>
        <v>290</v>
      </c>
      <c r="AQ101" s="33">
        <f t="shared" si="12"/>
        <v>290</v>
      </c>
      <c r="AR101" s="33">
        <f t="shared" si="12"/>
        <v>290</v>
      </c>
      <c r="AS101" s="33">
        <f t="shared" si="12"/>
        <v>290</v>
      </c>
      <c r="AT101" s="33">
        <f t="shared" si="12"/>
        <v>290</v>
      </c>
      <c r="AU101" s="33">
        <f t="shared" si="12"/>
        <v>290</v>
      </c>
      <c r="AV101" s="33">
        <f t="shared" si="12"/>
        <v>290</v>
      </c>
      <c r="AW101" s="33">
        <f t="shared" si="12"/>
        <v>290</v>
      </c>
      <c r="AX101" s="33">
        <f t="shared" si="12"/>
        <v>290</v>
      </c>
      <c r="AY101" s="33">
        <f t="shared" si="12"/>
        <v>290</v>
      </c>
      <c r="AZ101" s="33">
        <f t="shared" si="12"/>
        <v>290</v>
      </c>
      <c r="BA101" s="33">
        <f t="shared" si="12"/>
        <v>290</v>
      </c>
      <c r="BB101" s="33">
        <f t="shared" si="12"/>
        <v>290</v>
      </c>
      <c r="BC101" s="33">
        <f t="shared" si="12"/>
        <v>290</v>
      </c>
      <c r="BD101" s="33">
        <f t="shared" si="12"/>
        <v>290</v>
      </c>
      <c r="BE101" s="33">
        <f t="shared" si="12"/>
        <v>290</v>
      </c>
      <c r="BF101" s="33">
        <f t="shared" ref="BF101:BW101" si="13">SUM(BF97:BF100)</f>
        <v>290</v>
      </c>
      <c r="BG101" s="33">
        <f t="shared" si="13"/>
        <v>290</v>
      </c>
      <c r="BH101" s="33">
        <f t="shared" si="13"/>
        <v>290</v>
      </c>
      <c r="BI101" s="33">
        <f t="shared" si="13"/>
        <v>290</v>
      </c>
      <c r="BJ101" s="33">
        <f t="shared" si="13"/>
        <v>290</v>
      </c>
      <c r="BK101" s="33">
        <f t="shared" si="13"/>
        <v>290</v>
      </c>
      <c r="BL101" s="33">
        <f t="shared" si="13"/>
        <v>290</v>
      </c>
      <c r="BM101" s="33">
        <f t="shared" si="13"/>
        <v>290</v>
      </c>
      <c r="BN101" s="33">
        <f t="shared" si="13"/>
        <v>290</v>
      </c>
      <c r="BO101" s="33">
        <f t="shared" si="13"/>
        <v>290</v>
      </c>
      <c r="BP101" s="33">
        <f t="shared" si="13"/>
        <v>290</v>
      </c>
      <c r="BQ101" s="33">
        <f t="shared" si="13"/>
        <v>290</v>
      </c>
      <c r="BR101" s="33">
        <f t="shared" si="13"/>
        <v>290</v>
      </c>
      <c r="BS101" s="33">
        <f t="shared" si="13"/>
        <v>290</v>
      </c>
      <c r="BT101" s="33">
        <f t="shared" si="13"/>
        <v>290</v>
      </c>
      <c r="BU101" s="33">
        <f t="shared" si="13"/>
        <v>290</v>
      </c>
      <c r="BV101" s="33">
        <f t="shared" si="13"/>
        <v>290</v>
      </c>
      <c r="BW101" s="33">
        <f t="shared" si="13"/>
        <v>290</v>
      </c>
    </row>
    <row r="102" spans="1:75" hidden="1" outlineLevel="1">
      <c r="A102" s="1"/>
      <c r="B102" s="1"/>
      <c r="C102" s="1"/>
      <c r="D102" s="1"/>
      <c r="E102" s="1"/>
      <c r="F102" s="1"/>
      <c r="G102" s="1"/>
      <c r="H102" s="1"/>
      <c r="I102" s="1"/>
      <c r="J102" s="12"/>
      <c r="K102" s="12"/>
      <c r="L102" s="1"/>
      <c r="M102" s="1"/>
      <c r="N102" s="25"/>
      <c r="O102" s="12"/>
      <c r="P102" s="12"/>
      <c r="Q102" s="12"/>
      <c r="R102" s="12"/>
      <c r="S102" s="1"/>
    </row>
    <row r="103" spans="1:75" hidden="1" outlineLevel="1">
      <c r="A103" s="1"/>
      <c r="B103" s="1"/>
      <c r="C103" s="1"/>
      <c r="D103" s="1"/>
      <c r="E103" s="1"/>
      <c r="F103" s="1"/>
      <c r="G103" s="1"/>
      <c r="H103" s="1"/>
      <c r="I103" s="1"/>
      <c r="J103" s="1"/>
      <c r="K103" s="1"/>
      <c r="L103" s="1"/>
      <c r="M103" s="1"/>
      <c r="N103" s="1"/>
      <c r="O103" s="1"/>
      <c r="P103" s="1"/>
      <c r="Q103" s="1"/>
      <c r="R103" s="1"/>
      <c r="S103" s="1"/>
    </row>
    <row r="104" spans="1:75" ht="17.25" collapsed="1" thickBot="1">
      <c r="A104" s="286" t="s">
        <v>378</v>
      </c>
      <c r="B104" s="6" t="s">
        <v>49</v>
      </c>
      <c r="C104" s="7"/>
      <c r="D104" s="7"/>
      <c r="E104" s="7"/>
      <c r="F104" s="7"/>
      <c r="G104" s="7"/>
      <c r="H104" s="7"/>
      <c r="I104" s="7"/>
      <c r="J104" s="7"/>
      <c r="K104" s="7"/>
      <c r="L104" s="7"/>
      <c r="M104" s="7"/>
      <c r="N104" s="7"/>
      <c r="O104" s="7"/>
      <c r="P104" s="7"/>
      <c r="Q104" s="7"/>
      <c r="R104" s="7"/>
      <c r="S104" s="1"/>
    </row>
    <row r="105" spans="1:75">
      <c r="A105" s="1"/>
      <c r="B105" s="1"/>
      <c r="C105" s="1"/>
      <c r="D105" s="1"/>
      <c r="E105" s="1"/>
      <c r="F105" s="1"/>
      <c r="G105" s="1"/>
      <c r="H105" s="1"/>
      <c r="I105" s="1"/>
      <c r="J105" s="1"/>
      <c r="K105" s="1"/>
      <c r="L105" s="1"/>
      <c r="M105" s="1"/>
      <c r="N105" s="1"/>
      <c r="O105" s="1"/>
      <c r="P105" s="1"/>
      <c r="Q105" s="1"/>
      <c r="R105" s="1"/>
      <c r="S105" s="1"/>
    </row>
    <row r="106" spans="1:75">
      <c r="A106" s="1"/>
      <c r="B106" s="1" t="s">
        <v>51</v>
      </c>
      <c r="C106" s="1"/>
      <c r="D106" s="1"/>
      <c r="E106" s="1"/>
      <c r="F106" s="1"/>
      <c r="G106" s="1"/>
      <c r="H106" s="1"/>
      <c r="I106" s="1"/>
      <c r="J106" s="524" t="s">
        <v>370</v>
      </c>
      <c r="K106" s="524"/>
      <c r="L106" s="524"/>
      <c r="M106" s="1"/>
      <c r="N106" s="1"/>
      <c r="O106" s="1"/>
      <c r="P106" s="1"/>
      <c r="Q106" s="1"/>
      <c r="R106" s="1"/>
      <c r="S106" s="1"/>
    </row>
    <row r="107" spans="1:75" ht="14.25" thickBot="1">
      <c r="A107" s="1"/>
      <c r="B107" s="549">
        <f>YEAR(C12)</f>
        <v>2025</v>
      </c>
      <c r="C107" s="549"/>
      <c r="D107" s="541" t="s">
        <v>27</v>
      </c>
      <c r="E107" s="541"/>
      <c r="F107" s="549">
        <v>360</v>
      </c>
      <c r="G107" s="549"/>
      <c r="H107" s="541" t="s">
        <v>29</v>
      </c>
      <c r="I107" s="541"/>
      <c r="J107" s="547" t="s">
        <v>369</v>
      </c>
      <c r="K107" s="547"/>
      <c r="L107" s="14">
        <v>5.0000000000000001E-3</v>
      </c>
      <c r="M107" s="12"/>
      <c r="N107" s="27"/>
      <c r="O107" s="1"/>
      <c r="P107" s="1"/>
      <c r="Q107" s="1"/>
      <c r="R107" s="1"/>
      <c r="S107" s="1"/>
    </row>
    <row r="108" spans="1:75">
      <c r="A108" s="1"/>
      <c r="B108" s="1" t="s">
        <v>95</v>
      </c>
      <c r="C108" s="1"/>
      <c r="D108" s="1"/>
      <c r="E108" s="1"/>
      <c r="F108" s="516" t="s">
        <v>96</v>
      </c>
      <c r="G108" s="516"/>
      <c r="H108" s="516"/>
      <c r="I108" s="516"/>
      <c r="J108" s="516" t="s">
        <v>97</v>
      </c>
      <c r="K108" s="516"/>
      <c r="L108" s="516"/>
      <c r="M108" s="516"/>
      <c r="N108" s="516"/>
      <c r="O108" s="1"/>
      <c r="P108" s="1"/>
      <c r="Q108" s="3"/>
      <c r="R108" s="1"/>
      <c r="S108" s="1"/>
    </row>
    <row r="109" spans="1:75" ht="14.25" thickBot="1">
      <c r="A109" s="1"/>
      <c r="B109" s="546">
        <f>K8+5</f>
        <v>2055</v>
      </c>
      <c r="C109" s="546"/>
      <c r="D109" s="541" t="s">
        <v>27</v>
      </c>
      <c r="E109" s="541"/>
      <c r="F109" s="546">
        <v>300</v>
      </c>
      <c r="G109" s="546"/>
      <c r="H109" s="541" t="s">
        <v>29</v>
      </c>
      <c r="I109" s="541"/>
      <c r="J109" s="514"/>
      <c r="K109" s="514"/>
      <c r="L109" s="514"/>
      <c r="M109" s="514"/>
      <c r="N109" s="514"/>
      <c r="O109" s="1"/>
      <c r="P109" s="1"/>
      <c r="Q109" s="1"/>
      <c r="R109" s="1"/>
      <c r="S109" s="1"/>
    </row>
    <row r="110" spans="1:75" ht="14.25" thickBot="1">
      <c r="A110" s="1"/>
      <c r="B110" s="513"/>
      <c r="C110" s="513"/>
      <c r="D110" s="500" t="s">
        <v>27</v>
      </c>
      <c r="E110" s="500"/>
      <c r="F110" s="513"/>
      <c r="G110" s="513"/>
      <c r="H110" s="500" t="s">
        <v>29</v>
      </c>
      <c r="I110" s="500"/>
      <c r="J110" s="515"/>
      <c r="K110" s="515"/>
      <c r="L110" s="515"/>
      <c r="M110" s="515"/>
      <c r="N110" s="515"/>
      <c r="O110" s="1"/>
      <c r="P110" s="1"/>
      <c r="Q110" s="1"/>
      <c r="R110" s="1"/>
      <c r="S110" s="1"/>
    </row>
    <row r="111" spans="1:75" ht="14.25" thickBot="1">
      <c r="A111" s="1"/>
      <c r="B111" s="513"/>
      <c r="C111" s="513"/>
      <c r="D111" s="500" t="s">
        <v>27</v>
      </c>
      <c r="E111" s="500"/>
      <c r="F111" s="513"/>
      <c r="G111" s="513"/>
      <c r="H111" s="500" t="s">
        <v>29</v>
      </c>
      <c r="I111" s="500"/>
      <c r="J111" s="515"/>
      <c r="K111" s="515"/>
      <c r="L111" s="515"/>
      <c r="M111" s="515"/>
      <c r="N111" s="515"/>
      <c r="O111" s="1"/>
      <c r="P111" s="1"/>
      <c r="Q111" s="1"/>
      <c r="R111" s="1"/>
      <c r="S111" s="1"/>
    </row>
    <row r="112" spans="1:75" ht="14.25" thickBot="1">
      <c r="A112" s="1"/>
      <c r="B112" s="513"/>
      <c r="C112" s="513"/>
      <c r="D112" s="500" t="s">
        <v>27</v>
      </c>
      <c r="E112" s="500"/>
      <c r="F112" s="513"/>
      <c r="G112" s="513"/>
      <c r="H112" s="500" t="s">
        <v>29</v>
      </c>
      <c r="I112" s="500"/>
      <c r="J112" s="515"/>
      <c r="K112" s="515"/>
      <c r="L112" s="515"/>
      <c r="M112" s="515"/>
      <c r="N112" s="515"/>
      <c r="O112" s="1"/>
      <c r="P112" s="1"/>
      <c r="Q112" s="1"/>
      <c r="R112" s="1"/>
      <c r="S112" s="1"/>
    </row>
    <row r="113" spans="1:75">
      <c r="A113" s="1"/>
      <c r="B113" s="648" t="s">
        <v>467</v>
      </c>
      <c r="C113" s="648"/>
      <c r="D113" s="648"/>
      <c r="E113" s="648"/>
      <c r="F113" s="648"/>
      <c r="G113" s="1"/>
      <c r="H113" s="1"/>
      <c r="I113" s="1"/>
      <c r="J113" s="1"/>
      <c r="K113" s="1"/>
      <c r="L113" s="1"/>
      <c r="M113" s="1"/>
      <c r="N113" s="1"/>
      <c r="O113" s="1"/>
      <c r="P113" s="1"/>
      <c r="Q113" s="1"/>
      <c r="R113" s="1"/>
      <c r="S113" s="1"/>
    </row>
    <row r="114" spans="1:75">
      <c r="A114" s="1"/>
      <c r="B114" s="1" t="s">
        <v>94</v>
      </c>
      <c r="C114" s="1"/>
      <c r="D114" s="1"/>
      <c r="E114" s="1"/>
      <c r="F114" s="1"/>
      <c r="G114" s="1"/>
      <c r="H114" s="1"/>
      <c r="I114" s="1"/>
      <c r="J114" s="1"/>
      <c r="K114" s="1"/>
      <c r="L114" s="1"/>
      <c r="M114" s="1"/>
      <c r="N114" s="1"/>
      <c r="O114" s="1"/>
      <c r="P114" s="1"/>
      <c r="Q114" s="1"/>
      <c r="R114" s="1"/>
      <c r="S114" s="1"/>
      <c r="T114" s="2" t="s">
        <v>69</v>
      </c>
      <c r="AG114" s="594" t="s">
        <v>78</v>
      </c>
      <c r="AH114" s="594"/>
      <c r="AI114" s="594"/>
    </row>
    <row r="115" spans="1:75" ht="14.25" thickBot="1">
      <c r="A115" s="1"/>
      <c r="B115" s="549">
        <f>YEAR(C12)</f>
        <v>2025</v>
      </c>
      <c r="C115" s="549"/>
      <c r="D115" s="541" t="s">
        <v>27</v>
      </c>
      <c r="E115" s="541"/>
      <c r="F115" s="647">
        <v>100</v>
      </c>
      <c r="G115" s="549"/>
      <c r="H115" s="541" t="s">
        <v>29</v>
      </c>
      <c r="I115" s="541"/>
      <c r="J115" s="1"/>
      <c r="K115" s="1"/>
      <c r="L115" s="1"/>
      <c r="M115" s="1"/>
      <c r="N115" s="27"/>
      <c r="O115" s="1"/>
      <c r="P115" s="1"/>
      <c r="Q115" s="1"/>
      <c r="R115" s="1"/>
      <c r="S115" s="1"/>
      <c r="T115" s="589" t="s">
        <v>168</v>
      </c>
      <c r="U115" s="589"/>
      <c r="V115" s="591">
        <v>2026</v>
      </c>
      <c r="W115" s="591"/>
      <c r="X115" s="590" t="s">
        <v>169</v>
      </c>
      <c r="Y115" s="590"/>
    </row>
    <row r="116" spans="1:75">
      <c r="A116" s="1"/>
      <c r="B116" s="1" t="s">
        <v>98</v>
      </c>
      <c r="C116" s="1"/>
      <c r="D116" s="1"/>
      <c r="E116" s="1"/>
      <c r="F116" s="516" t="s">
        <v>96</v>
      </c>
      <c r="G116" s="516"/>
      <c r="H116" s="516"/>
      <c r="I116" s="516"/>
      <c r="J116" s="516" t="s">
        <v>97</v>
      </c>
      <c r="K116" s="516"/>
      <c r="L116" s="516"/>
      <c r="M116" s="516"/>
      <c r="N116" s="516"/>
      <c r="O116" s="1"/>
      <c r="P116" s="1"/>
      <c r="Q116" s="1"/>
      <c r="R116" s="1"/>
      <c r="S116" s="1"/>
      <c r="T116" s="589" t="s">
        <v>58</v>
      </c>
      <c r="U116" s="589"/>
      <c r="V116" s="596" t="s">
        <v>61</v>
      </c>
      <c r="W116" s="596"/>
      <c r="X116" s="589" t="s">
        <v>62</v>
      </c>
      <c r="Y116" s="589"/>
      <c r="Z116" s="589"/>
      <c r="AA116" s="589"/>
      <c r="AB116" s="589" t="s">
        <v>65</v>
      </c>
      <c r="AC116" s="589"/>
      <c r="AD116" s="589"/>
      <c r="AE116" s="589"/>
      <c r="AF116" s="589" t="s">
        <v>66</v>
      </c>
      <c r="AG116" s="589"/>
      <c r="AH116" s="589"/>
      <c r="AI116" s="589"/>
    </row>
    <row r="117" spans="1:75" ht="14.25" thickBot="1">
      <c r="A117" s="1"/>
      <c r="B117" s="546">
        <v>2026</v>
      </c>
      <c r="C117" s="546"/>
      <c r="D117" s="541" t="s">
        <v>27</v>
      </c>
      <c r="E117" s="541"/>
      <c r="F117" s="584">
        <v>185</v>
      </c>
      <c r="G117" s="546"/>
      <c r="H117" s="541" t="s">
        <v>29</v>
      </c>
      <c r="I117" s="541"/>
      <c r="J117" s="514"/>
      <c r="K117" s="514"/>
      <c r="L117" s="514"/>
      <c r="M117" s="514"/>
      <c r="N117" s="514"/>
      <c r="O117" s="1"/>
      <c r="P117" s="1"/>
      <c r="Q117" s="1"/>
      <c r="R117" s="1"/>
      <c r="S117" s="1"/>
      <c r="T117" s="116">
        <v>4000</v>
      </c>
      <c r="U117" s="22" t="s">
        <v>59</v>
      </c>
      <c r="V117" s="116">
        <v>35</v>
      </c>
      <c r="W117" s="22" t="s">
        <v>60</v>
      </c>
      <c r="X117" s="117">
        <v>1</v>
      </c>
      <c r="Y117" s="22" t="s">
        <v>63</v>
      </c>
      <c r="Z117" s="116">
        <v>10</v>
      </c>
      <c r="AA117" s="22" t="s">
        <v>64</v>
      </c>
      <c r="AB117" s="117">
        <v>2</v>
      </c>
      <c r="AC117" s="22" t="s">
        <v>63</v>
      </c>
      <c r="AD117" s="116">
        <v>25</v>
      </c>
      <c r="AE117" s="22" t="s">
        <v>64</v>
      </c>
      <c r="AF117" s="117"/>
      <c r="AG117" s="22" t="s">
        <v>63</v>
      </c>
      <c r="AH117" s="116"/>
      <c r="AI117" s="22" t="s">
        <v>64</v>
      </c>
    </row>
    <row r="118" spans="1:75" ht="14.25" thickBot="1">
      <c r="A118" s="1"/>
      <c r="B118" s="513">
        <v>2036</v>
      </c>
      <c r="C118" s="513"/>
      <c r="D118" s="500" t="s">
        <v>27</v>
      </c>
      <c r="E118" s="500"/>
      <c r="F118" s="564">
        <v>202</v>
      </c>
      <c r="G118" s="513"/>
      <c r="H118" s="500" t="s">
        <v>29</v>
      </c>
      <c r="I118" s="500"/>
      <c r="J118" s="515"/>
      <c r="K118" s="515"/>
      <c r="L118" s="515"/>
      <c r="M118" s="515"/>
      <c r="N118" s="515"/>
      <c r="O118" s="1"/>
      <c r="P118" s="1"/>
      <c r="Q118" s="1"/>
      <c r="R118" s="1"/>
      <c r="S118" s="1"/>
      <c r="V118" s="23"/>
      <c r="W118" s="28" t="s">
        <v>67</v>
      </c>
      <c r="X118" s="624">
        <f>住宅ローン返済表!F3/10000</f>
        <v>135.49713548960912</v>
      </c>
      <c r="Y118" s="625"/>
      <c r="Z118" s="115" t="s">
        <v>77</v>
      </c>
      <c r="AA118" s="113"/>
      <c r="AB118" s="624">
        <f>IF(ISERROR(住宅ローン返済表!F432),0,住宅ローン返済表!F432/10000)</f>
        <v>152.38855508389122</v>
      </c>
      <c r="AC118" s="625"/>
      <c r="AD118" s="115" t="s">
        <v>29</v>
      </c>
      <c r="AE118" s="113"/>
      <c r="AF118" s="624">
        <f>IF(ISERROR(住宅ローン返済表!F860),0,住宅ローン返済表!F860/10000)</f>
        <v>0</v>
      </c>
      <c r="AG118" s="625"/>
      <c r="AH118" s="115" t="s">
        <v>29</v>
      </c>
      <c r="AI118" s="113"/>
    </row>
    <row r="119" spans="1:75" ht="14.25" thickBot="1">
      <c r="A119" s="1"/>
      <c r="B119" s="513">
        <v>2061</v>
      </c>
      <c r="C119" s="513"/>
      <c r="D119" s="500" t="s">
        <v>27</v>
      </c>
      <c r="E119" s="500"/>
      <c r="F119" s="564">
        <v>50</v>
      </c>
      <c r="G119" s="513"/>
      <c r="H119" s="500" t="s">
        <v>29</v>
      </c>
      <c r="I119" s="500"/>
      <c r="J119" s="515"/>
      <c r="K119" s="515"/>
      <c r="L119" s="515"/>
      <c r="M119" s="515"/>
      <c r="N119" s="515"/>
      <c r="O119" s="1"/>
      <c r="P119" s="1"/>
      <c r="Q119" s="1"/>
      <c r="R119" s="1"/>
      <c r="S119" s="1"/>
      <c r="AD119" s="28" t="s">
        <v>68</v>
      </c>
      <c r="AE119" s="626">
        <f>X118*Z117+AB118*AD117+AF118*AH117</f>
        <v>5164.6852319933714</v>
      </c>
      <c r="AF119" s="627"/>
      <c r="AG119" s="628"/>
      <c r="AH119" s="112" t="s">
        <v>29</v>
      </c>
      <c r="AI119" s="113"/>
    </row>
    <row r="120" spans="1:75" ht="14.25" thickBot="1">
      <c r="A120" s="1"/>
      <c r="B120" s="513"/>
      <c r="C120" s="513"/>
      <c r="D120" s="500" t="s">
        <v>27</v>
      </c>
      <c r="E120" s="500"/>
      <c r="F120" s="513"/>
      <c r="G120" s="513"/>
      <c r="H120" s="500" t="s">
        <v>29</v>
      </c>
      <c r="I120" s="500"/>
      <c r="J120" s="515"/>
      <c r="K120" s="515"/>
      <c r="L120" s="515"/>
      <c r="M120" s="515"/>
      <c r="N120" s="515"/>
      <c r="O120" s="1"/>
      <c r="P120" s="1"/>
      <c r="Q120" s="1"/>
      <c r="R120" s="1"/>
      <c r="S120" s="1"/>
    </row>
    <row r="121" spans="1:75" ht="14.25" thickBot="1">
      <c r="A121" s="1"/>
      <c r="B121" s="1"/>
      <c r="C121" s="1"/>
      <c r="D121" s="1"/>
      <c r="E121" s="1"/>
      <c r="F121" s="1"/>
      <c r="G121" s="1"/>
      <c r="H121" s="1"/>
      <c r="I121" s="1"/>
      <c r="J121" s="1"/>
      <c r="K121" s="1"/>
      <c r="L121" s="1"/>
      <c r="M121" s="1"/>
      <c r="N121" s="1"/>
      <c r="O121" s="1"/>
      <c r="P121" s="1"/>
      <c r="Q121" s="1"/>
      <c r="R121" s="1"/>
      <c r="S121" s="1"/>
      <c r="T121" s="510" t="s">
        <v>79</v>
      </c>
      <c r="U121" s="511"/>
      <c r="V121" s="511"/>
      <c r="W121" s="512"/>
      <c r="X121" s="578">
        <v>50</v>
      </c>
      <c r="Y121" s="579"/>
      <c r="Z121" s="112" t="s">
        <v>77</v>
      </c>
      <c r="AA121" s="113"/>
      <c r="AB121" s="578">
        <v>50</v>
      </c>
      <c r="AC121" s="579"/>
      <c r="AD121" s="112" t="s">
        <v>77</v>
      </c>
      <c r="AE121" s="113"/>
      <c r="AF121" s="578">
        <v>50</v>
      </c>
      <c r="AG121" s="579"/>
      <c r="AH121" s="112" t="s">
        <v>77</v>
      </c>
      <c r="AI121" s="113"/>
    </row>
    <row r="122" spans="1:75">
      <c r="A122" s="1"/>
      <c r="B122" s="1" t="s">
        <v>113</v>
      </c>
      <c r="C122" s="1"/>
      <c r="D122" s="1"/>
      <c r="E122" s="1"/>
      <c r="F122" s="1"/>
      <c r="G122" s="1"/>
      <c r="H122" s="1"/>
      <c r="I122" s="1"/>
      <c r="J122" s="1"/>
      <c r="K122" s="1"/>
      <c r="L122" s="1"/>
      <c r="M122" s="1"/>
      <c r="N122" s="1"/>
      <c r="O122" s="1"/>
      <c r="P122" s="1"/>
      <c r="Q122" s="1"/>
      <c r="R122" s="1"/>
      <c r="S122" s="1"/>
      <c r="T122" s="29"/>
      <c r="U122" s="29"/>
      <c r="V122" s="29"/>
      <c r="W122" s="29"/>
      <c r="X122" s="30"/>
      <c r="Y122" s="30"/>
      <c r="Z122" s="31"/>
      <c r="AA122" s="31"/>
      <c r="AB122" s="30"/>
      <c r="AC122" s="30"/>
      <c r="AD122" s="31"/>
      <c r="AE122" s="31"/>
      <c r="AF122" s="30"/>
      <c r="AG122" s="30"/>
      <c r="AH122" s="31"/>
      <c r="AI122" s="31"/>
    </row>
    <row r="123" spans="1:75" ht="14.25" thickBot="1">
      <c r="A123" s="1"/>
      <c r="B123" s="546">
        <v>2025</v>
      </c>
      <c r="C123" s="546"/>
      <c r="D123" s="541" t="s">
        <v>40</v>
      </c>
      <c r="E123" s="541"/>
      <c r="F123" s="546">
        <v>300</v>
      </c>
      <c r="G123" s="546"/>
      <c r="H123" s="541" t="s">
        <v>29</v>
      </c>
      <c r="I123" s="541"/>
      <c r="J123" s="514"/>
      <c r="K123" s="514"/>
      <c r="L123" s="514"/>
      <c r="M123" s="514"/>
      <c r="N123" s="514"/>
      <c r="O123" s="1"/>
      <c r="P123" s="1"/>
      <c r="Q123" s="1"/>
      <c r="R123" s="1"/>
      <c r="S123" s="1"/>
      <c r="T123" s="112" t="s">
        <v>80</v>
      </c>
      <c r="U123" s="114"/>
      <c r="V123" s="114"/>
      <c r="W123" s="113"/>
      <c r="X123" s="626">
        <f>X118+X121</f>
        <v>185.49713548960912</v>
      </c>
      <c r="Y123" s="628"/>
      <c r="Z123" s="112" t="s">
        <v>77</v>
      </c>
      <c r="AA123" s="113"/>
      <c r="AB123" s="626">
        <f>AB118+AB121</f>
        <v>202.38855508389122</v>
      </c>
      <c r="AC123" s="628"/>
      <c r="AD123" s="112" t="s">
        <v>77</v>
      </c>
      <c r="AE123" s="113"/>
      <c r="AF123" s="626">
        <f>AF118+AF121</f>
        <v>50</v>
      </c>
      <c r="AG123" s="628"/>
      <c r="AH123" s="112" t="s">
        <v>77</v>
      </c>
      <c r="AI123" s="113"/>
    </row>
    <row r="124" spans="1:75" ht="14.25" thickBot="1">
      <c r="A124" s="1"/>
      <c r="B124" s="513"/>
      <c r="C124" s="513"/>
      <c r="D124" s="500" t="s">
        <v>40</v>
      </c>
      <c r="E124" s="500"/>
      <c r="F124" s="513"/>
      <c r="G124" s="513"/>
      <c r="H124" s="500" t="s">
        <v>29</v>
      </c>
      <c r="I124" s="500"/>
      <c r="J124" s="515"/>
      <c r="K124" s="515"/>
      <c r="L124" s="515"/>
      <c r="M124" s="515"/>
      <c r="N124" s="515"/>
      <c r="O124" s="1"/>
      <c r="P124" s="1"/>
      <c r="Q124" s="1"/>
      <c r="R124" s="1"/>
      <c r="S124" s="1"/>
      <c r="T124" s="16"/>
    </row>
    <row r="125" spans="1:75" ht="14.25" thickBot="1">
      <c r="A125" s="1"/>
      <c r="B125" s="513"/>
      <c r="C125" s="513"/>
      <c r="D125" s="500" t="s">
        <v>40</v>
      </c>
      <c r="E125" s="500"/>
      <c r="F125" s="513"/>
      <c r="G125" s="513"/>
      <c r="H125" s="500" t="s">
        <v>29</v>
      </c>
      <c r="I125" s="500"/>
      <c r="J125" s="515"/>
      <c r="K125" s="515"/>
      <c r="L125" s="515"/>
      <c r="M125" s="515"/>
      <c r="N125" s="515"/>
      <c r="O125" s="1"/>
      <c r="P125" s="524" t="s">
        <v>366</v>
      </c>
      <c r="Q125" s="524"/>
      <c r="R125" s="524"/>
      <c r="S125" s="525"/>
      <c r="T125" s="118">
        <f>IF(V115&lt;YEAR(C12),YEAR(C12),V115)</f>
        <v>2026</v>
      </c>
      <c r="U125" s="119" t="s">
        <v>171</v>
      </c>
      <c r="V125" s="120">
        <f>X123</f>
        <v>185.49713548960912</v>
      </c>
      <c r="W125" s="121" t="s">
        <v>170</v>
      </c>
      <c r="X125" s="118">
        <f>V115+Z117</f>
        <v>2036</v>
      </c>
      <c r="Y125" s="119" t="s">
        <v>171</v>
      </c>
      <c r="Z125" s="120">
        <f>AB123</f>
        <v>202.38855508389122</v>
      </c>
      <c r="AA125" s="121" t="s">
        <v>170</v>
      </c>
      <c r="AB125" s="118">
        <f>X125+AD117</f>
        <v>2061</v>
      </c>
      <c r="AC125" s="119" t="s">
        <v>171</v>
      </c>
      <c r="AD125" s="120">
        <f>AF123</f>
        <v>50</v>
      </c>
      <c r="AE125" s="121" t="s">
        <v>170</v>
      </c>
      <c r="AF125" s="118">
        <f>AB125+AH117</f>
        <v>2061</v>
      </c>
      <c r="AG125" s="119" t="s">
        <v>171</v>
      </c>
      <c r="AH125" s="120">
        <f>AF121</f>
        <v>50</v>
      </c>
      <c r="AI125" s="121" t="s">
        <v>170</v>
      </c>
    </row>
    <row r="126" spans="1:75">
      <c r="A126" s="1"/>
      <c r="B126" s="1"/>
      <c r="C126" s="1"/>
      <c r="D126" s="1"/>
      <c r="E126" s="1"/>
      <c r="F126" s="1"/>
      <c r="G126" s="1"/>
      <c r="H126" s="1"/>
      <c r="I126" s="1"/>
      <c r="J126" s="1"/>
      <c r="K126" s="1"/>
      <c r="L126" s="1"/>
      <c r="M126" s="1"/>
      <c r="N126" s="1"/>
      <c r="O126" s="1"/>
      <c r="P126" s="1"/>
      <c r="Q126" s="1"/>
      <c r="R126" s="1"/>
      <c r="S126" s="1"/>
      <c r="T126" s="16"/>
    </row>
    <row r="127" spans="1:75" hidden="1" outlineLevel="1">
      <c r="A127" s="1"/>
      <c r="B127" s="1"/>
      <c r="C127" s="277">
        <f>CF表!D2</f>
        <v>2025</v>
      </c>
      <c r="D127" s="277">
        <f>CF表!E2</f>
        <v>2026</v>
      </c>
      <c r="E127" s="277">
        <f>CF表!F2</f>
        <v>2027</v>
      </c>
      <c r="F127" s="277">
        <f>CF表!G2</f>
        <v>2028</v>
      </c>
      <c r="G127" s="277">
        <f>CF表!H2</f>
        <v>2029</v>
      </c>
      <c r="H127" s="277">
        <f>CF表!I2</f>
        <v>2030</v>
      </c>
      <c r="I127" s="277">
        <f>CF表!J2</f>
        <v>2031</v>
      </c>
      <c r="J127" s="277">
        <f>CF表!K2</f>
        <v>2032</v>
      </c>
      <c r="K127" s="277">
        <f>CF表!L2</f>
        <v>2033</v>
      </c>
      <c r="L127" s="277">
        <f>CF表!M2</f>
        <v>2034</v>
      </c>
      <c r="M127" s="277">
        <f>CF表!N2</f>
        <v>2035</v>
      </c>
      <c r="N127" s="277">
        <f>CF表!O2</f>
        <v>2036</v>
      </c>
      <c r="O127" s="277">
        <f>CF表!P2</f>
        <v>2037</v>
      </c>
      <c r="P127" s="277">
        <f>CF表!Q2</f>
        <v>2038</v>
      </c>
      <c r="Q127" s="277">
        <f>CF表!R2</f>
        <v>2039</v>
      </c>
      <c r="R127" s="277">
        <f>CF表!S2</f>
        <v>2040</v>
      </c>
      <c r="S127" s="277">
        <f>CF表!T2</f>
        <v>2041</v>
      </c>
      <c r="T127" s="278">
        <f>CF表!U2</f>
        <v>2042</v>
      </c>
      <c r="U127" s="278">
        <f>CF表!V2</f>
        <v>2043</v>
      </c>
      <c r="V127" s="278">
        <f>CF表!W2</f>
        <v>2044</v>
      </c>
      <c r="W127" s="278">
        <f>CF表!X2</f>
        <v>2045</v>
      </c>
      <c r="X127" s="278">
        <f>CF表!Y2</f>
        <v>2046</v>
      </c>
      <c r="Y127" s="278">
        <f>CF表!Z2</f>
        <v>2047</v>
      </c>
      <c r="Z127" s="278">
        <f>CF表!AA2</f>
        <v>2048</v>
      </c>
      <c r="AA127" s="278">
        <f>CF表!AB2</f>
        <v>2049</v>
      </c>
      <c r="AB127" s="278">
        <f>CF表!AC2</f>
        <v>2050</v>
      </c>
      <c r="AC127" s="278">
        <f>CF表!AD2</f>
        <v>2051</v>
      </c>
      <c r="AD127" s="278">
        <f>CF表!AE2</f>
        <v>2052</v>
      </c>
      <c r="AE127" s="278">
        <f>CF表!AF2</f>
        <v>2053</v>
      </c>
      <c r="AF127" s="278">
        <f>CF表!AG2</f>
        <v>2054</v>
      </c>
      <c r="AG127" s="278">
        <f>CF表!AH2</f>
        <v>2055</v>
      </c>
      <c r="AH127" s="278">
        <f>CF表!AI2</f>
        <v>2056</v>
      </c>
      <c r="AI127" s="278">
        <f>CF表!AJ2</f>
        <v>2057</v>
      </c>
      <c r="AJ127" s="278">
        <f>CF表!AK2</f>
        <v>2058</v>
      </c>
      <c r="AK127" s="278">
        <f>CF表!AL2</f>
        <v>2059</v>
      </c>
      <c r="AL127" s="278">
        <f>CF表!AM2</f>
        <v>2060</v>
      </c>
      <c r="AM127" s="278">
        <f>CF表!AN2</f>
        <v>2061</v>
      </c>
      <c r="AN127" s="278">
        <f>CF表!AO2</f>
        <v>2062</v>
      </c>
      <c r="AO127" s="278">
        <f>CF表!AP2</f>
        <v>2063</v>
      </c>
      <c r="AP127" s="278">
        <f>CF表!AQ2</f>
        <v>2064</v>
      </c>
      <c r="AQ127" s="278">
        <f>CF表!AR2</f>
        <v>2065</v>
      </c>
      <c r="AR127" s="278">
        <f>CF表!AS2</f>
        <v>2066</v>
      </c>
      <c r="AS127" s="278">
        <f>CF表!AT2</f>
        <v>2067</v>
      </c>
      <c r="AT127" s="278">
        <f>CF表!AU2</f>
        <v>2068</v>
      </c>
      <c r="AU127" s="278">
        <f>CF表!AV2</f>
        <v>2069</v>
      </c>
      <c r="AV127" s="278">
        <f>CF表!AW2</f>
        <v>2070</v>
      </c>
      <c r="AW127" s="278">
        <f>CF表!AX2</f>
        <v>2071</v>
      </c>
      <c r="AX127" s="278">
        <f>CF表!AY2</f>
        <v>2072</v>
      </c>
      <c r="AY127" s="278">
        <f>CF表!AZ2</f>
        <v>2073</v>
      </c>
      <c r="AZ127" s="278">
        <f>CF表!BA2</f>
        <v>2074</v>
      </c>
      <c r="BA127" s="278">
        <f>CF表!BB2</f>
        <v>2075</v>
      </c>
      <c r="BB127" s="278">
        <f>CF表!BC2</f>
        <v>2076</v>
      </c>
      <c r="BC127" s="278">
        <f>CF表!BD2</f>
        <v>2077</v>
      </c>
      <c r="BD127" s="278">
        <f>CF表!BE2</f>
        <v>2078</v>
      </c>
      <c r="BE127" s="278">
        <f>CF表!BF2</f>
        <v>2079</v>
      </c>
      <c r="BF127" s="278">
        <f>CF表!BG2</f>
        <v>2080</v>
      </c>
      <c r="BG127" s="278">
        <f>CF表!BH2</f>
        <v>2081</v>
      </c>
      <c r="BH127" s="278">
        <f>CF表!BI2</f>
        <v>2082</v>
      </c>
      <c r="BI127" s="278">
        <f>CF表!BJ2</f>
        <v>2083</v>
      </c>
      <c r="BJ127" s="278">
        <f>CF表!BK2</f>
        <v>2084</v>
      </c>
      <c r="BK127" s="278">
        <f>CF表!BL2</f>
        <v>2085</v>
      </c>
      <c r="BL127" s="278">
        <f>CF表!BM2</f>
        <v>2086</v>
      </c>
      <c r="BM127" s="278">
        <f>CF表!BN2</f>
        <v>2087</v>
      </c>
      <c r="BN127" s="278">
        <f>CF表!BO2</f>
        <v>2088</v>
      </c>
      <c r="BO127" s="278">
        <f>CF表!BP2</f>
        <v>2089</v>
      </c>
      <c r="BP127" s="278">
        <f>CF表!BQ2</f>
        <v>2090</v>
      </c>
      <c r="BQ127" s="278">
        <f>CF表!BR2</f>
        <v>2091</v>
      </c>
      <c r="BR127" s="278">
        <f>CF表!BS2</f>
        <v>2092</v>
      </c>
      <c r="BS127" s="278">
        <f>CF表!BT2</f>
        <v>2093</v>
      </c>
      <c r="BT127" s="278">
        <f>CF表!BU2</f>
        <v>2094</v>
      </c>
      <c r="BU127" s="278">
        <f>CF表!BV2</f>
        <v>2095</v>
      </c>
      <c r="BV127" s="278">
        <f>CF表!BW2</f>
        <v>2096</v>
      </c>
      <c r="BW127" s="278">
        <f>CF表!BX2</f>
        <v>2097</v>
      </c>
    </row>
    <row r="128" spans="1:75" hidden="1" outlineLevel="1">
      <c r="A128" s="1"/>
      <c r="B128" s="1"/>
      <c r="C128" s="275">
        <f>CF表!D3</f>
        <v>35</v>
      </c>
      <c r="D128" s="275">
        <f>CF表!E3</f>
        <v>36</v>
      </c>
      <c r="E128" s="275">
        <f>CF表!F3</f>
        <v>37</v>
      </c>
      <c r="F128" s="275">
        <f>CF表!G3</f>
        <v>38</v>
      </c>
      <c r="G128" s="275">
        <f>CF表!H3</f>
        <v>39</v>
      </c>
      <c r="H128" s="275">
        <f>CF表!I3</f>
        <v>40</v>
      </c>
      <c r="I128" s="275">
        <f>CF表!J3</f>
        <v>41</v>
      </c>
      <c r="J128" s="275">
        <f>CF表!K3</f>
        <v>42</v>
      </c>
      <c r="K128" s="275">
        <f>CF表!L3</f>
        <v>43</v>
      </c>
      <c r="L128" s="275">
        <f>CF表!M3</f>
        <v>44</v>
      </c>
      <c r="M128" s="275">
        <f>CF表!N3</f>
        <v>45</v>
      </c>
      <c r="N128" s="275">
        <f>CF表!O3</f>
        <v>46</v>
      </c>
      <c r="O128" s="275">
        <f>CF表!P3</f>
        <v>47</v>
      </c>
      <c r="P128" s="275">
        <f>CF表!Q3</f>
        <v>48</v>
      </c>
      <c r="Q128" s="275">
        <f>CF表!R3</f>
        <v>49</v>
      </c>
      <c r="R128" s="275">
        <f>CF表!S3</f>
        <v>50</v>
      </c>
      <c r="S128" s="275">
        <f>CF表!T3</f>
        <v>51</v>
      </c>
      <c r="T128" s="276">
        <f>CF表!U3</f>
        <v>52</v>
      </c>
      <c r="U128" s="276">
        <f>CF表!V3</f>
        <v>53</v>
      </c>
      <c r="V128" s="276">
        <f>CF表!W3</f>
        <v>54</v>
      </c>
      <c r="W128" s="276">
        <f>CF表!X3</f>
        <v>55</v>
      </c>
      <c r="X128" s="276">
        <f>CF表!Y3</f>
        <v>56</v>
      </c>
      <c r="Y128" s="276">
        <f>CF表!Z3</f>
        <v>57</v>
      </c>
      <c r="Z128" s="276">
        <f>CF表!AA3</f>
        <v>58</v>
      </c>
      <c r="AA128" s="276">
        <f>CF表!AB3</f>
        <v>59</v>
      </c>
      <c r="AB128" s="276">
        <f>CF表!AC3</f>
        <v>60</v>
      </c>
      <c r="AC128" s="276">
        <f>CF表!AD3</f>
        <v>61</v>
      </c>
      <c r="AD128" s="276">
        <f>CF表!AE3</f>
        <v>62</v>
      </c>
      <c r="AE128" s="276">
        <f>CF表!AF3</f>
        <v>63</v>
      </c>
      <c r="AF128" s="276">
        <f>CF表!AG3</f>
        <v>64</v>
      </c>
      <c r="AG128" s="276">
        <f>CF表!AH3</f>
        <v>65</v>
      </c>
      <c r="AH128" s="276">
        <f>CF表!AI3</f>
        <v>66</v>
      </c>
      <c r="AI128" s="276">
        <f>CF表!AJ3</f>
        <v>67</v>
      </c>
      <c r="AJ128" s="276">
        <f>CF表!AK3</f>
        <v>68</v>
      </c>
      <c r="AK128" s="276">
        <f>CF表!AL3</f>
        <v>69</v>
      </c>
      <c r="AL128" s="276">
        <f>CF表!AM3</f>
        <v>70</v>
      </c>
      <c r="AM128" s="276">
        <f>CF表!AN3</f>
        <v>71</v>
      </c>
      <c r="AN128" s="276">
        <f>CF表!AO3</f>
        <v>72</v>
      </c>
      <c r="AO128" s="276">
        <f>CF表!AP3</f>
        <v>73</v>
      </c>
      <c r="AP128" s="276">
        <f>CF表!AQ3</f>
        <v>74</v>
      </c>
      <c r="AQ128" s="276">
        <f>CF表!AR3</f>
        <v>75</v>
      </c>
      <c r="AR128" s="276">
        <f>CF表!AS3</f>
        <v>76</v>
      </c>
      <c r="AS128" s="276">
        <f>CF表!AT3</f>
        <v>77</v>
      </c>
      <c r="AT128" s="276">
        <f>CF表!AU3</f>
        <v>78</v>
      </c>
      <c r="AU128" s="276">
        <f>CF表!AV3</f>
        <v>79</v>
      </c>
      <c r="AV128" s="276">
        <f>CF表!AW3</f>
        <v>80</v>
      </c>
      <c r="AW128" s="276">
        <f>CF表!AX3</f>
        <v>81</v>
      </c>
      <c r="AX128" s="276">
        <f>CF表!AY3</f>
        <v>82</v>
      </c>
      <c r="AY128" s="276">
        <f>CF表!AZ3</f>
        <v>83</v>
      </c>
      <c r="AZ128" s="276">
        <f>CF表!BA3</f>
        <v>84</v>
      </c>
      <c r="BA128" s="276">
        <f>CF表!BB3</f>
        <v>85</v>
      </c>
      <c r="BB128" s="276">
        <f>CF表!BC3</f>
        <v>86</v>
      </c>
      <c r="BC128" s="276">
        <f>CF表!BD3</f>
        <v>87</v>
      </c>
      <c r="BD128" s="276">
        <f>CF表!BE3</f>
        <v>88</v>
      </c>
      <c r="BE128" s="276">
        <f>CF表!BF3</f>
        <v>89</v>
      </c>
      <c r="BF128" s="276">
        <f>CF表!BG3</f>
        <v>90</v>
      </c>
      <c r="BG128" s="276" t="str">
        <f>CF表!BH3</f>
        <v/>
      </c>
      <c r="BH128" s="276" t="str">
        <f>CF表!BI3</f>
        <v/>
      </c>
      <c r="BI128" s="276" t="str">
        <f>CF表!BJ3</f>
        <v/>
      </c>
      <c r="BJ128" s="276" t="str">
        <f>CF表!BK3</f>
        <v/>
      </c>
      <c r="BK128" s="276" t="str">
        <f>CF表!BL3</f>
        <v/>
      </c>
      <c r="BL128" s="276" t="str">
        <f>CF表!BM3</f>
        <v/>
      </c>
      <c r="BM128" s="276" t="str">
        <f>CF表!BN3</f>
        <v/>
      </c>
      <c r="BN128" s="276" t="str">
        <f>CF表!BO3</f>
        <v/>
      </c>
      <c r="BO128" s="276" t="str">
        <f>CF表!BP3</f>
        <v/>
      </c>
      <c r="BP128" s="276" t="str">
        <f>CF表!BQ3</f>
        <v/>
      </c>
      <c r="BQ128" s="276" t="str">
        <f>CF表!BR3</f>
        <v/>
      </c>
      <c r="BR128" s="276" t="str">
        <f>CF表!BS3</f>
        <v/>
      </c>
      <c r="BS128" s="276" t="str">
        <f>CF表!BT3</f>
        <v/>
      </c>
      <c r="BT128" s="276" t="str">
        <f>CF表!BU3</f>
        <v/>
      </c>
      <c r="BU128" s="276" t="str">
        <f>CF表!BV3</f>
        <v/>
      </c>
      <c r="BV128" s="276" t="str">
        <f>CF表!BW3</f>
        <v/>
      </c>
      <c r="BW128" s="276" t="str">
        <f>CF表!BX3</f>
        <v/>
      </c>
    </row>
    <row r="129" spans="1:75" hidden="1" outlineLevel="1">
      <c r="A129" s="1"/>
      <c r="B129" s="1"/>
      <c r="C129" s="275">
        <f>CF表!D4</f>
        <v>35</v>
      </c>
      <c r="D129" s="275">
        <f>CF表!E4</f>
        <v>36</v>
      </c>
      <c r="E129" s="275">
        <f>CF表!F4</f>
        <v>37</v>
      </c>
      <c r="F129" s="275">
        <f>CF表!G4</f>
        <v>38</v>
      </c>
      <c r="G129" s="275">
        <f>CF表!H4</f>
        <v>39</v>
      </c>
      <c r="H129" s="275">
        <f>CF表!I4</f>
        <v>40</v>
      </c>
      <c r="I129" s="275">
        <f>CF表!J4</f>
        <v>41</v>
      </c>
      <c r="J129" s="275">
        <f>CF表!K4</f>
        <v>42</v>
      </c>
      <c r="K129" s="275">
        <f>CF表!L4</f>
        <v>43</v>
      </c>
      <c r="L129" s="275">
        <f>CF表!M4</f>
        <v>44</v>
      </c>
      <c r="M129" s="275">
        <f>CF表!N4</f>
        <v>45</v>
      </c>
      <c r="N129" s="275">
        <f>CF表!O4</f>
        <v>46</v>
      </c>
      <c r="O129" s="275">
        <f>CF表!P4</f>
        <v>47</v>
      </c>
      <c r="P129" s="275">
        <f>CF表!Q4</f>
        <v>48</v>
      </c>
      <c r="Q129" s="275">
        <f>CF表!R4</f>
        <v>49</v>
      </c>
      <c r="R129" s="275">
        <f>CF表!S4</f>
        <v>50</v>
      </c>
      <c r="S129" s="275">
        <f>CF表!T4</f>
        <v>51</v>
      </c>
      <c r="T129" s="276">
        <f>CF表!U4</f>
        <v>52</v>
      </c>
      <c r="U129" s="276">
        <f>CF表!V4</f>
        <v>53</v>
      </c>
      <c r="V129" s="276">
        <f>CF表!W4</f>
        <v>54</v>
      </c>
      <c r="W129" s="276">
        <f>CF表!X4</f>
        <v>55</v>
      </c>
      <c r="X129" s="276">
        <f>CF表!Y4</f>
        <v>56</v>
      </c>
      <c r="Y129" s="276">
        <f>CF表!Z4</f>
        <v>57</v>
      </c>
      <c r="Z129" s="276">
        <f>CF表!AA4</f>
        <v>58</v>
      </c>
      <c r="AA129" s="276">
        <f>CF表!AB4</f>
        <v>59</v>
      </c>
      <c r="AB129" s="276">
        <f>CF表!AC4</f>
        <v>60</v>
      </c>
      <c r="AC129" s="276">
        <f>CF表!AD4</f>
        <v>61</v>
      </c>
      <c r="AD129" s="276">
        <f>CF表!AE4</f>
        <v>62</v>
      </c>
      <c r="AE129" s="276">
        <f>CF表!AF4</f>
        <v>63</v>
      </c>
      <c r="AF129" s="276">
        <f>CF表!AG4</f>
        <v>64</v>
      </c>
      <c r="AG129" s="276">
        <f>CF表!AH4</f>
        <v>65</v>
      </c>
      <c r="AH129" s="276">
        <f>CF表!AI4</f>
        <v>66</v>
      </c>
      <c r="AI129" s="276">
        <f>CF表!AJ4</f>
        <v>67</v>
      </c>
      <c r="AJ129" s="276">
        <f>CF表!AK4</f>
        <v>68</v>
      </c>
      <c r="AK129" s="276">
        <f>CF表!AL4</f>
        <v>69</v>
      </c>
      <c r="AL129" s="276">
        <f>CF表!AM4</f>
        <v>70</v>
      </c>
      <c r="AM129" s="276">
        <f>CF表!AN4</f>
        <v>71</v>
      </c>
      <c r="AN129" s="276">
        <f>CF表!AO4</f>
        <v>72</v>
      </c>
      <c r="AO129" s="276">
        <f>CF表!AP4</f>
        <v>73</v>
      </c>
      <c r="AP129" s="276">
        <f>CF表!AQ4</f>
        <v>74</v>
      </c>
      <c r="AQ129" s="276">
        <f>CF表!AR4</f>
        <v>75</v>
      </c>
      <c r="AR129" s="276">
        <f>CF表!AS4</f>
        <v>76</v>
      </c>
      <c r="AS129" s="276">
        <f>CF表!AT4</f>
        <v>77</v>
      </c>
      <c r="AT129" s="276">
        <f>CF表!AU4</f>
        <v>78</v>
      </c>
      <c r="AU129" s="276">
        <f>CF表!AV4</f>
        <v>79</v>
      </c>
      <c r="AV129" s="276">
        <f>CF表!AW4</f>
        <v>80</v>
      </c>
      <c r="AW129" s="276">
        <f>CF表!AX4</f>
        <v>81</v>
      </c>
      <c r="AX129" s="276">
        <f>CF表!AY4</f>
        <v>82</v>
      </c>
      <c r="AY129" s="276">
        <f>CF表!AZ4</f>
        <v>83</v>
      </c>
      <c r="AZ129" s="276">
        <f>CF表!BA4</f>
        <v>84</v>
      </c>
      <c r="BA129" s="276">
        <f>CF表!BB4</f>
        <v>85</v>
      </c>
      <c r="BB129" s="276">
        <f>CF表!BC4</f>
        <v>86</v>
      </c>
      <c r="BC129" s="276">
        <f>CF表!BD4</f>
        <v>87</v>
      </c>
      <c r="BD129" s="276">
        <f>CF表!BE4</f>
        <v>88</v>
      </c>
      <c r="BE129" s="276">
        <f>CF表!BF4</f>
        <v>89</v>
      </c>
      <c r="BF129" s="276">
        <f>CF表!BG4</f>
        <v>90</v>
      </c>
      <c r="BG129" s="276" t="str">
        <f>CF表!BH4</f>
        <v/>
      </c>
      <c r="BH129" s="276" t="str">
        <f>CF表!BI4</f>
        <v/>
      </c>
      <c r="BI129" s="276" t="str">
        <f>CF表!BJ4</f>
        <v/>
      </c>
      <c r="BJ129" s="276" t="str">
        <f>CF表!BK4</f>
        <v/>
      </c>
      <c r="BK129" s="276" t="str">
        <f>CF表!BL4</f>
        <v/>
      </c>
      <c r="BL129" s="276" t="str">
        <f>CF表!BM4</f>
        <v/>
      </c>
      <c r="BM129" s="276" t="str">
        <f>CF表!BN4</f>
        <v/>
      </c>
      <c r="BN129" s="276" t="str">
        <f>CF表!BO4</f>
        <v/>
      </c>
      <c r="BO129" s="276" t="str">
        <f>CF表!BP4</f>
        <v/>
      </c>
      <c r="BP129" s="276" t="str">
        <f>CF表!BQ4</f>
        <v/>
      </c>
      <c r="BQ129" s="276" t="str">
        <f>CF表!BR4</f>
        <v/>
      </c>
      <c r="BR129" s="276" t="str">
        <f>CF表!BS4</f>
        <v/>
      </c>
      <c r="BS129" s="276" t="str">
        <f>CF表!BT4</f>
        <v/>
      </c>
      <c r="BT129" s="276" t="str">
        <f>CF表!BU4</f>
        <v/>
      </c>
      <c r="BU129" s="276" t="str">
        <f>CF表!BV4</f>
        <v/>
      </c>
      <c r="BV129" s="276" t="str">
        <f>CF表!BW4</f>
        <v/>
      </c>
      <c r="BW129" s="276" t="str">
        <f>CF表!BX4</f>
        <v/>
      </c>
    </row>
    <row r="130" spans="1:75" hidden="1" outlineLevel="1">
      <c r="A130" s="1"/>
      <c r="B130" s="280" t="s">
        <v>114</v>
      </c>
      <c r="C130" s="288">
        <f>IF(F115="","",F115)</f>
        <v>100</v>
      </c>
      <c r="D130" s="288">
        <f>IF(ISERROR(VLOOKUP(D127,$B117:$G120,5,0)),C130,VLOOKUP(D127,$B117:$G120,5,0))</f>
        <v>185</v>
      </c>
      <c r="E130" s="288">
        <f t="shared" ref="E130:BE130" si="14">IF(ISERROR(VLOOKUP(E127,$B117:$G120,5,0)),D130,VLOOKUP(E127,$B117:$G120,5,0))</f>
        <v>185</v>
      </c>
      <c r="F130" s="288">
        <f t="shared" si="14"/>
        <v>185</v>
      </c>
      <c r="G130" s="288">
        <f t="shared" si="14"/>
        <v>185</v>
      </c>
      <c r="H130" s="288">
        <f t="shared" si="14"/>
        <v>185</v>
      </c>
      <c r="I130" s="288">
        <f t="shared" si="14"/>
        <v>185</v>
      </c>
      <c r="J130" s="288">
        <f t="shared" si="14"/>
        <v>185</v>
      </c>
      <c r="K130" s="288">
        <f t="shared" si="14"/>
        <v>185</v>
      </c>
      <c r="L130" s="288">
        <f t="shared" si="14"/>
        <v>185</v>
      </c>
      <c r="M130" s="288">
        <f t="shared" si="14"/>
        <v>185</v>
      </c>
      <c r="N130" s="288">
        <f t="shared" si="14"/>
        <v>202</v>
      </c>
      <c r="O130" s="288">
        <f t="shared" si="14"/>
        <v>202</v>
      </c>
      <c r="P130" s="288">
        <f t="shared" si="14"/>
        <v>202</v>
      </c>
      <c r="Q130" s="288">
        <f t="shared" si="14"/>
        <v>202</v>
      </c>
      <c r="R130" s="288">
        <f t="shared" si="14"/>
        <v>202</v>
      </c>
      <c r="S130" s="288">
        <f t="shared" si="14"/>
        <v>202</v>
      </c>
      <c r="T130" s="288">
        <f t="shared" si="14"/>
        <v>202</v>
      </c>
      <c r="U130" s="288">
        <f t="shared" si="14"/>
        <v>202</v>
      </c>
      <c r="V130" s="288">
        <f t="shared" si="14"/>
        <v>202</v>
      </c>
      <c r="W130" s="288">
        <f t="shared" si="14"/>
        <v>202</v>
      </c>
      <c r="X130" s="288">
        <f t="shared" si="14"/>
        <v>202</v>
      </c>
      <c r="Y130" s="288">
        <f t="shared" si="14"/>
        <v>202</v>
      </c>
      <c r="Z130" s="288">
        <f t="shared" si="14"/>
        <v>202</v>
      </c>
      <c r="AA130" s="288">
        <f t="shared" si="14"/>
        <v>202</v>
      </c>
      <c r="AB130" s="288">
        <f t="shared" si="14"/>
        <v>202</v>
      </c>
      <c r="AC130" s="288">
        <f t="shared" si="14"/>
        <v>202</v>
      </c>
      <c r="AD130" s="288">
        <f t="shared" si="14"/>
        <v>202</v>
      </c>
      <c r="AE130" s="288">
        <f t="shared" si="14"/>
        <v>202</v>
      </c>
      <c r="AF130" s="288">
        <f t="shared" si="14"/>
        <v>202</v>
      </c>
      <c r="AG130" s="288">
        <f t="shared" si="14"/>
        <v>202</v>
      </c>
      <c r="AH130" s="288">
        <f t="shared" si="14"/>
        <v>202</v>
      </c>
      <c r="AI130" s="288">
        <f t="shared" si="14"/>
        <v>202</v>
      </c>
      <c r="AJ130" s="288">
        <f t="shared" si="14"/>
        <v>202</v>
      </c>
      <c r="AK130" s="288">
        <f t="shared" si="14"/>
        <v>202</v>
      </c>
      <c r="AL130" s="288">
        <f t="shared" si="14"/>
        <v>202</v>
      </c>
      <c r="AM130" s="288">
        <f t="shared" si="14"/>
        <v>50</v>
      </c>
      <c r="AN130" s="288">
        <f t="shared" si="14"/>
        <v>50</v>
      </c>
      <c r="AO130" s="288">
        <f t="shared" si="14"/>
        <v>50</v>
      </c>
      <c r="AP130" s="288">
        <f t="shared" si="14"/>
        <v>50</v>
      </c>
      <c r="AQ130" s="288">
        <f t="shared" si="14"/>
        <v>50</v>
      </c>
      <c r="AR130" s="288">
        <f t="shared" si="14"/>
        <v>50</v>
      </c>
      <c r="AS130" s="288">
        <f t="shared" si="14"/>
        <v>50</v>
      </c>
      <c r="AT130" s="288">
        <f t="shared" si="14"/>
        <v>50</v>
      </c>
      <c r="AU130" s="288">
        <f t="shared" si="14"/>
        <v>50</v>
      </c>
      <c r="AV130" s="288">
        <f t="shared" si="14"/>
        <v>50</v>
      </c>
      <c r="AW130" s="288">
        <f t="shared" si="14"/>
        <v>50</v>
      </c>
      <c r="AX130" s="288">
        <f t="shared" si="14"/>
        <v>50</v>
      </c>
      <c r="AY130" s="288">
        <f t="shared" si="14"/>
        <v>50</v>
      </c>
      <c r="AZ130" s="288">
        <f t="shared" si="14"/>
        <v>50</v>
      </c>
      <c r="BA130" s="288">
        <f t="shared" si="14"/>
        <v>50</v>
      </c>
      <c r="BB130" s="288">
        <f t="shared" si="14"/>
        <v>50</v>
      </c>
      <c r="BC130" s="288">
        <f t="shared" si="14"/>
        <v>50</v>
      </c>
      <c r="BD130" s="288">
        <f t="shared" si="14"/>
        <v>50</v>
      </c>
      <c r="BE130" s="288">
        <f t="shared" si="14"/>
        <v>50</v>
      </c>
      <c r="BF130" s="288">
        <f t="shared" ref="BF130:BW130" si="15">IF(ISERROR(VLOOKUP(BF127,$B117:$G120,5,0)),BE130,VLOOKUP(BF127,$B117:$G120,5,0))</f>
        <v>50</v>
      </c>
      <c r="BG130" s="288">
        <f t="shared" si="15"/>
        <v>50</v>
      </c>
      <c r="BH130" s="288">
        <f t="shared" si="15"/>
        <v>50</v>
      </c>
      <c r="BI130" s="288">
        <f t="shared" si="15"/>
        <v>50</v>
      </c>
      <c r="BJ130" s="288">
        <f t="shared" si="15"/>
        <v>50</v>
      </c>
      <c r="BK130" s="288">
        <f t="shared" si="15"/>
        <v>50</v>
      </c>
      <c r="BL130" s="288">
        <f t="shared" si="15"/>
        <v>50</v>
      </c>
      <c r="BM130" s="288">
        <f t="shared" si="15"/>
        <v>50</v>
      </c>
      <c r="BN130" s="288">
        <f t="shared" si="15"/>
        <v>50</v>
      </c>
      <c r="BO130" s="288">
        <f t="shared" si="15"/>
        <v>50</v>
      </c>
      <c r="BP130" s="288">
        <f t="shared" si="15"/>
        <v>50</v>
      </c>
      <c r="BQ130" s="288">
        <f t="shared" si="15"/>
        <v>50</v>
      </c>
      <c r="BR130" s="288">
        <f t="shared" si="15"/>
        <v>50</v>
      </c>
      <c r="BS130" s="288">
        <f t="shared" si="15"/>
        <v>50</v>
      </c>
      <c r="BT130" s="288">
        <f t="shared" si="15"/>
        <v>50</v>
      </c>
      <c r="BU130" s="288">
        <f t="shared" si="15"/>
        <v>50</v>
      </c>
      <c r="BV130" s="288">
        <f t="shared" si="15"/>
        <v>50</v>
      </c>
      <c r="BW130" s="288">
        <f t="shared" si="15"/>
        <v>50</v>
      </c>
    </row>
    <row r="131" spans="1:75" hidden="1" outlineLevel="1">
      <c r="A131" s="1"/>
      <c r="B131" s="280" t="s">
        <v>115</v>
      </c>
      <c r="C131" s="288">
        <f>IF(ISERROR(VLOOKUP(C127,$B123:$G125,5,0)),"",VLOOKUP(C127,$B123:$G125,5,0))</f>
        <v>300</v>
      </c>
      <c r="D131" s="288" t="str">
        <f t="shared" ref="D131:BE131" si="16">IF(ISERROR(VLOOKUP(D127,$B123:$G125,5,0)),"",VLOOKUP(D127,$B123:$G125,5,0))</f>
        <v/>
      </c>
      <c r="E131" s="288" t="str">
        <f t="shared" si="16"/>
        <v/>
      </c>
      <c r="F131" s="288" t="str">
        <f t="shared" si="16"/>
        <v/>
      </c>
      <c r="G131" s="288" t="str">
        <f t="shared" si="16"/>
        <v/>
      </c>
      <c r="H131" s="288" t="str">
        <f t="shared" si="16"/>
        <v/>
      </c>
      <c r="I131" s="288" t="str">
        <f t="shared" si="16"/>
        <v/>
      </c>
      <c r="J131" s="288" t="str">
        <f t="shared" si="16"/>
        <v/>
      </c>
      <c r="K131" s="288" t="str">
        <f t="shared" si="16"/>
        <v/>
      </c>
      <c r="L131" s="288" t="str">
        <f t="shared" si="16"/>
        <v/>
      </c>
      <c r="M131" s="288" t="str">
        <f t="shared" si="16"/>
        <v/>
      </c>
      <c r="N131" s="288" t="str">
        <f t="shared" si="16"/>
        <v/>
      </c>
      <c r="O131" s="288" t="str">
        <f t="shared" si="16"/>
        <v/>
      </c>
      <c r="P131" s="288" t="str">
        <f t="shared" si="16"/>
        <v/>
      </c>
      <c r="Q131" s="288" t="str">
        <f t="shared" si="16"/>
        <v/>
      </c>
      <c r="R131" s="288" t="str">
        <f t="shared" si="16"/>
        <v/>
      </c>
      <c r="S131" s="288" t="str">
        <f t="shared" si="16"/>
        <v/>
      </c>
      <c r="T131" s="288" t="str">
        <f t="shared" si="16"/>
        <v/>
      </c>
      <c r="U131" s="288" t="str">
        <f t="shared" si="16"/>
        <v/>
      </c>
      <c r="V131" s="288" t="str">
        <f t="shared" si="16"/>
        <v/>
      </c>
      <c r="W131" s="288" t="str">
        <f t="shared" si="16"/>
        <v/>
      </c>
      <c r="X131" s="288" t="str">
        <f t="shared" si="16"/>
        <v/>
      </c>
      <c r="Y131" s="288" t="str">
        <f t="shared" si="16"/>
        <v/>
      </c>
      <c r="Z131" s="288" t="str">
        <f t="shared" si="16"/>
        <v/>
      </c>
      <c r="AA131" s="288" t="str">
        <f t="shared" si="16"/>
        <v/>
      </c>
      <c r="AB131" s="288" t="str">
        <f t="shared" si="16"/>
        <v/>
      </c>
      <c r="AC131" s="288" t="str">
        <f t="shared" si="16"/>
        <v/>
      </c>
      <c r="AD131" s="288" t="str">
        <f t="shared" si="16"/>
        <v/>
      </c>
      <c r="AE131" s="288" t="str">
        <f t="shared" si="16"/>
        <v/>
      </c>
      <c r="AF131" s="288" t="str">
        <f t="shared" si="16"/>
        <v/>
      </c>
      <c r="AG131" s="288" t="str">
        <f t="shared" si="16"/>
        <v/>
      </c>
      <c r="AH131" s="288" t="str">
        <f t="shared" si="16"/>
        <v/>
      </c>
      <c r="AI131" s="288" t="str">
        <f t="shared" si="16"/>
        <v/>
      </c>
      <c r="AJ131" s="288" t="str">
        <f t="shared" si="16"/>
        <v/>
      </c>
      <c r="AK131" s="288" t="str">
        <f t="shared" si="16"/>
        <v/>
      </c>
      <c r="AL131" s="288" t="str">
        <f t="shared" si="16"/>
        <v/>
      </c>
      <c r="AM131" s="288" t="str">
        <f t="shared" si="16"/>
        <v/>
      </c>
      <c r="AN131" s="288" t="str">
        <f t="shared" si="16"/>
        <v/>
      </c>
      <c r="AO131" s="288" t="str">
        <f t="shared" si="16"/>
        <v/>
      </c>
      <c r="AP131" s="288" t="str">
        <f t="shared" si="16"/>
        <v/>
      </c>
      <c r="AQ131" s="288" t="str">
        <f t="shared" si="16"/>
        <v/>
      </c>
      <c r="AR131" s="288" t="str">
        <f t="shared" si="16"/>
        <v/>
      </c>
      <c r="AS131" s="288" t="str">
        <f t="shared" si="16"/>
        <v/>
      </c>
      <c r="AT131" s="288" t="str">
        <f t="shared" si="16"/>
        <v/>
      </c>
      <c r="AU131" s="288" t="str">
        <f t="shared" si="16"/>
        <v/>
      </c>
      <c r="AV131" s="288" t="str">
        <f t="shared" si="16"/>
        <v/>
      </c>
      <c r="AW131" s="288" t="str">
        <f t="shared" si="16"/>
        <v/>
      </c>
      <c r="AX131" s="288" t="str">
        <f t="shared" si="16"/>
        <v/>
      </c>
      <c r="AY131" s="288" t="str">
        <f t="shared" si="16"/>
        <v/>
      </c>
      <c r="AZ131" s="288" t="str">
        <f t="shared" si="16"/>
        <v/>
      </c>
      <c r="BA131" s="288" t="str">
        <f t="shared" si="16"/>
        <v/>
      </c>
      <c r="BB131" s="288" t="str">
        <f t="shared" si="16"/>
        <v/>
      </c>
      <c r="BC131" s="288" t="str">
        <f t="shared" si="16"/>
        <v/>
      </c>
      <c r="BD131" s="288" t="str">
        <f t="shared" si="16"/>
        <v/>
      </c>
      <c r="BE131" s="288" t="str">
        <f t="shared" si="16"/>
        <v/>
      </c>
      <c r="BF131" s="288" t="str">
        <f t="shared" ref="BF131:BW131" si="17">IF(ISERROR(VLOOKUP(BF127,$B123:$G125,5,0)),"",VLOOKUP(BF127,$B123:$G125,5,0))</f>
        <v/>
      </c>
      <c r="BG131" s="288" t="str">
        <f t="shared" si="17"/>
        <v/>
      </c>
      <c r="BH131" s="288" t="str">
        <f t="shared" si="17"/>
        <v/>
      </c>
      <c r="BI131" s="288" t="str">
        <f t="shared" si="17"/>
        <v/>
      </c>
      <c r="BJ131" s="288" t="str">
        <f t="shared" si="17"/>
        <v/>
      </c>
      <c r="BK131" s="288" t="str">
        <f t="shared" si="17"/>
        <v/>
      </c>
      <c r="BL131" s="288" t="str">
        <f t="shared" si="17"/>
        <v/>
      </c>
      <c r="BM131" s="288" t="str">
        <f t="shared" si="17"/>
        <v/>
      </c>
      <c r="BN131" s="288" t="str">
        <f t="shared" si="17"/>
        <v/>
      </c>
      <c r="BO131" s="288" t="str">
        <f t="shared" si="17"/>
        <v/>
      </c>
      <c r="BP131" s="288" t="str">
        <f t="shared" si="17"/>
        <v/>
      </c>
      <c r="BQ131" s="288" t="str">
        <f t="shared" si="17"/>
        <v/>
      </c>
      <c r="BR131" s="288" t="str">
        <f t="shared" si="17"/>
        <v/>
      </c>
      <c r="BS131" s="288" t="str">
        <f t="shared" si="17"/>
        <v/>
      </c>
      <c r="BT131" s="288" t="str">
        <f t="shared" si="17"/>
        <v/>
      </c>
      <c r="BU131" s="288" t="str">
        <f t="shared" si="17"/>
        <v/>
      </c>
      <c r="BV131" s="288" t="str">
        <f t="shared" si="17"/>
        <v/>
      </c>
      <c r="BW131" s="288" t="str">
        <f t="shared" si="17"/>
        <v/>
      </c>
    </row>
    <row r="132" spans="1:75" hidden="1" outlineLevel="1">
      <c r="A132" s="1"/>
      <c r="B132" s="1"/>
      <c r="C132" s="122">
        <f t="shared" ref="C132:AH132" si="18">SUM(C130:C131)</f>
        <v>400</v>
      </c>
      <c r="D132" s="122">
        <f t="shared" si="18"/>
        <v>185</v>
      </c>
      <c r="E132" s="122">
        <f t="shared" si="18"/>
        <v>185</v>
      </c>
      <c r="F132" s="122">
        <f t="shared" si="18"/>
        <v>185</v>
      </c>
      <c r="G132" s="122">
        <f t="shared" si="18"/>
        <v>185</v>
      </c>
      <c r="H132" s="122">
        <f t="shared" si="18"/>
        <v>185</v>
      </c>
      <c r="I132" s="122">
        <f t="shared" si="18"/>
        <v>185</v>
      </c>
      <c r="J132" s="122">
        <f t="shared" si="18"/>
        <v>185</v>
      </c>
      <c r="K132" s="122">
        <f t="shared" si="18"/>
        <v>185</v>
      </c>
      <c r="L132" s="122">
        <f t="shared" si="18"/>
        <v>185</v>
      </c>
      <c r="M132" s="122">
        <f t="shared" si="18"/>
        <v>185</v>
      </c>
      <c r="N132" s="122">
        <f t="shared" si="18"/>
        <v>202</v>
      </c>
      <c r="O132" s="122">
        <f t="shared" si="18"/>
        <v>202</v>
      </c>
      <c r="P132" s="122">
        <f t="shared" si="18"/>
        <v>202</v>
      </c>
      <c r="Q132" s="122">
        <f t="shared" si="18"/>
        <v>202</v>
      </c>
      <c r="R132" s="122">
        <f t="shared" si="18"/>
        <v>202</v>
      </c>
      <c r="S132" s="122">
        <f t="shared" si="18"/>
        <v>202</v>
      </c>
      <c r="T132" s="279">
        <f t="shared" si="18"/>
        <v>202</v>
      </c>
      <c r="U132" s="279">
        <f t="shared" si="18"/>
        <v>202</v>
      </c>
      <c r="V132" s="279">
        <f t="shared" si="18"/>
        <v>202</v>
      </c>
      <c r="W132" s="279">
        <f t="shared" si="18"/>
        <v>202</v>
      </c>
      <c r="X132" s="279">
        <f t="shared" si="18"/>
        <v>202</v>
      </c>
      <c r="Y132" s="279">
        <f t="shared" si="18"/>
        <v>202</v>
      </c>
      <c r="Z132" s="279">
        <f t="shared" si="18"/>
        <v>202</v>
      </c>
      <c r="AA132" s="279">
        <f t="shared" si="18"/>
        <v>202</v>
      </c>
      <c r="AB132" s="279">
        <f t="shared" si="18"/>
        <v>202</v>
      </c>
      <c r="AC132" s="279">
        <f t="shared" si="18"/>
        <v>202</v>
      </c>
      <c r="AD132" s="279">
        <f t="shared" si="18"/>
        <v>202</v>
      </c>
      <c r="AE132" s="279">
        <f t="shared" si="18"/>
        <v>202</v>
      </c>
      <c r="AF132" s="279">
        <f t="shared" si="18"/>
        <v>202</v>
      </c>
      <c r="AG132" s="279">
        <f t="shared" si="18"/>
        <v>202</v>
      </c>
      <c r="AH132" s="279">
        <f t="shared" si="18"/>
        <v>202</v>
      </c>
      <c r="AI132" s="279">
        <f t="shared" ref="AI132:BE132" si="19">SUM(AI130:AI131)</f>
        <v>202</v>
      </c>
      <c r="AJ132" s="279">
        <f t="shared" si="19"/>
        <v>202</v>
      </c>
      <c r="AK132" s="279">
        <f t="shared" si="19"/>
        <v>202</v>
      </c>
      <c r="AL132" s="279">
        <f t="shared" si="19"/>
        <v>202</v>
      </c>
      <c r="AM132" s="279">
        <f t="shared" si="19"/>
        <v>50</v>
      </c>
      <c r="AN132" s="279">
        <f t="shared" si="19"/>
        <v>50</v>
      </c>
      <c r="AO132" s="279">
        <f t="shared" si="19"/>
        <v>50</v>
      </c>
      <c r="AP132" s="279">
        <f t="shared" si="19"/>
        <v>50</v>
      </c>
      <c r="AQ132" s="279">
        <f t="shared" si="19"/>
        <v>50</v>
      </c>
      <c r="AR132" s="279">
        <f t="shared" si="19"/>
        <v>50</v>
      </c>
      <c r="AS132" s="279">
        <f t="shared" si="19"/>
        <v>50</v>
      </c>
      <c r="AT132" s="279">
        <f t="shared" si="19"/>
        <v>50</v>
      </c>
      <c r="AU132" s="279">
        <f t="shared" si="19"/>
        <v>50</v>
      </c>
      <c r="AV132" s="279">
        <f t="shared" si="19"/>
        <v>50</v>
      </c>
      <c r="AW132" s="279">
        <f t="shared" si="19"/>
        <v>50</v>
      </c>
      <c r="AX132" s="279">
        <f t="shared" si="19"/>
        <v>50</v>
      </c>
      <c r="AY132" s="279">
        <f t="shared" si="19"/>
        <v>50</v>
      </c>
      <c r="AZ132" s="279">
        <f t="shared" si="19"/>
        <v>50</v>
      </c>
      <c r="BA132" s="279">
        <f t="shared" si="19"/>
        <v>50</v>
      </c>
      <c r="BB132" s="279">
        <f t="shared" si="19"/>
        <v>50</v>
      </c>
      <c r="BC132" s="279">
        <f t="shared" si="19"/>
        <v>50</v>
      </c>
      <c r="BD132" s="279">
        <f t="shared" si="19"/>
        <v>50</v>
      </c>
      <c r="BE132" s="279">
        <f t="shared" si="19"/>
        <v>50</v>
      </c>
      <c r="BF132" s="279">
        <f t="shared" ref="BF132:BW132" si="20">SUM(BF130:BF131)</f>
        <v>50</v>
      </c>
      <c r="BG132" s="279">
        <f t="shared" si="20"/>
        <v>50</v>
      </c>
      <c r="BH132" s="279">
        <f t="shared" si="20"/>
        <v>50</v>
      </c>
      <c r="BI132" s="279">
        <f t="shared" si="20"/>
        <v>50</v>
      </c>
      <c r="BJ132" s="279">
        <f t="shared" si="20"/>
        <v>50</v>
      </c>
      <c r="BK132" s="279">
        <f t="shared" si="20"/>
        <v>50</v>
      </c>
      <c r="BL132" s="279">
        <f t="shared" si="20"/>
        <v>50</v>
      </c>
      <c r="BM132" s="279">
        <f t="shared" si="20"/>
        <v>50</v>
      </c>
      <c r="BN132" s="279">
        <f t="shared" si="20"/>
        <v>50</v>
      </c>
      <c r="BO132" s="279">
        <f t="shared" si="20"/>
        <v>50</v>
      </c>
      <c r="BP132" s="279">
        <f t="shared" si="20"/>
        <v>50</v>
      </c>
      <c r="BQ132" s="279">
        <f t="shared" si="20"/>
        <v>50</v>
      </c>
      <c r="BR132" s="279">
        <f t="shared" si="20"/>
        <v>50</v>
      </c>
      <c r="BS132" s="279">
        <f t="shared" si="20"/>
        <v>50</v>
      </c>
      <c r="BT132" s="279">
        <f t="shared" si="20"/>
        <v>50</v>
      </c>
      <c r="BU132" s="279">
        <f t="shared" si="20"/>
        <v>50</v>
      </c>
      <c r="BV132" s="279">
        <f t="shared" si="20"/>
        <v>50</v>
      </c>
      <c r="BW132" s="279">
        <f t="shared" si="20"/>
        <v>50</v>
      </c>
    </row>
    <row r="133" spans="1:75" hidden="1" outlineLevel="1">
      <c r="A133" s="1"/>
      <c r="B133" s="1"/>
      <c r="C133" s="1"/>
      <c r="D133" s="1"/>
      <c r="E133" s="1"/>
      <c r="F133" s="1"/>
      <c r="G133" s="1"/>
      <c r="H133" s="1"/>
      <c r="I133" s="1"/>
      <c r="J133" s="1"/>
      <c r="K133" s="1"/>
      <c r="L133" s="1"/>
      <c r="M133" s="1"/>
      <c r="N133" s="1"/>
      <c r="O133" s="1"/>
      <c r="P133" s="1"/>
      <c r="Q133" s="1"/>
      <c r="R133" s="1"/>
      <c r="S133" s="1"/>
      <c r="T133" s="16"/>
    </row>
    <row r="134" spans="1:75" hidden="1" outlineLevel="1">
      <c r="A134" s="1"/>
      <c r="B134" s="1"/>
      <c r="C134" s="1"/>
      <c r="D134" s="1"/>
      <c r="E134" s="1"/>
      <c r="F134" s="1"/>
      <c r="G134" s="1"/>
      <c r="H134" s="1"/>
      <c r="I134" s="1"/>
      <c r="J134" s="1"/>
      <c r="K134" s="1"/>
      <c r="L134" s="1"/>
      <c r="M134" s="1"/>
      <c r="N134" s="1"/>
      <c r="O134" s="1"/>
      <c r="P134" s="1"/>
      <c r="Q134" s="1"/>
      <c r="R134" s="1"/>
      <c r="S134" s="1"/>
      <c r="T134" s="16"/>
    </row>
    <row r="135" spans="1:75" hidden="1" outlineLevel="1">
      <c r="A135" s="1"/>
      <c r="B135" s="1"/>
      <c r="C135" s="1"/>
      <c r="D135" s="1"/>
      <c r="E135" s="1"/>
      <c r="F135" s="1"/>
      <c r="G135" s="1"/>
      <c r="H135" s="1"/>
      <c r="I135" s="1"/>
      <c r="J135" s="1"/>
      <c r="K135" s="1"/>
      <c r="L135" s="1"/>
      <c r="M135" s="1"/>
      <c r="N135" s="1"/>
      <c r="O135" s="1"/>
      <c r="P135" s="1"/>
      <c r="Q135" s="1"/>
      <c r="R135" s="1"/>
      <c r="S135" s="1"/>
      <c r="T135" s="16"/>
    </row>
    <row r="136" spans="1:75" ht="16.5" collapsed="1">
      <c r="A136" s="286" t="s">
        <v>378</v>
      </c>
      <c r="B136" s="1" t="s">
        <v>108</v>
      </c>
      <c r="C136" s="1"/>
      <c r="D136" s="1"/>
      <c r="E136" s="1"/>
      <c r="F136" s="1"/>
      <c r="G136" s="1"/>
      <c r="H136" s="1"/>
      <c r="I136" s="1"/>
      <c r="J136" s="1"/>
      <c r="K136" s="1"/>
      <c r="L136" s="1"/>
      <c r="M136" s="1"/>
      <c r="N136" s="1"/>
      <c r="O136" s="1"/>
      <c r="P136" s="516"/>
      <c r="Q136" s="516"/>
      <c r="R136" s="1"/>
      <c r="S136" s="1"/>
    </row>
    <row r="137" spans="1:75" ht="14.25" thickBot="1">
      <c r="A137" s="1"/>
      <c r="B137" s="546" t="s">
        <v>803</v>
      </c>
      <c r="C137" s="546"/>
      <c r="D137" s="547" t="s">
        <v>104</v>
      </c>
      <c r="E137" s="547"/>
      <c r="F137" s="586">
        <v>44197</v>
      </c>
      <c r="G137" s="586"/>
      <c r="H137" s="1"/>
      <c r="I137" s="1"/>
      <c r="J137" s="1"/>
      <c r="K137" s="1"/>
      <c r="L137" s="516" t="s">
        <v>152</v>
      </c>
      <c r="M137" s="516"/>
      <c r="N137" s="1"/>
      <c r="O137" s="1"/>
      <c r="P137" s="25"/>
      <c r="Q137" s="25"/>
      <c r="R137" s="1"/>
      <c r="S137" s="1"/>
      <c r="T137" s="2" t="s">
        <v>176</v>
      </c>
      <c r="U137" s="16"/>
    </row>
    <row r="138" spans="1:75" ht="14.25" thickBot="1">
      <c r="A138" s="1"/>
      <c r="B138" s="548" t="s">
        <v>267</v>
      </c>
      <c r="C138" s="548"/>
      <c r="D138" s="576" t="str">
        <f>IF(IF(OR(F137="",H138=""),"",YEAR(F137))&lt;YEAR(C$12),YEAR(C$12),IF(OR(F137="",H138=""),"",YEAR(F137)))</f>
        <v/>
      </c>
      <c r="E138" s="576"/>
      <c r="F138" s="541" t="s">
        <v>103</v>
      </c>
      <c r="G138" s="541"/>
      <c r="H138" s="587" t="str">
        <f>IF(IF(OR(MONTH(F137)&lt;4,AND(MONTH(F137)=4,DAY(F137)=1)),YEAR(F137)+2,YEAR(F137)+3)&lt;YEAR(C$12),"",IF(OR(MONTH(F137)&lt;4,AND(MONTH(F137)=4,DAY(F137)=1)),YEAR(F137)+2,YEAR(F137)+3))</f>
        <v/>
      </c>
      <c r="I138" s="546"/>
      <c r="J138" s="541" t="s">
        <v>43</v>
      </c>
      <c r="K138" s="541"/>
      <c r="L138" s="546" t="str">
        <f>IF(OR(B138="",D138=""),"",VLOOKUP(B138,T$138:V$153,3,0))</f>
        <v/>
      </c>
      <c r="M138" s="546"/>
      <c r="N138" s="541" t="s">
        <v>29</v>
      </c>
      <c r="O138" s="541"/>
      <c r="P138" s="209"/>
      <c r="Q138" s="209"/>
      <c r="R138" s="1"/>
      <c r="S138" s="1"/>
      <c r="T138" s="529" t="s">
        <v>251</v>
      </c>
      <c r="U138" s="529"/>
      <c r="V138" s="203">
        <v>50</v>
      </c>
      <c r="W138" s="21" t="s">
        <v>29</v>
      </c>
      <c r="X138" s="204"/>
      <c r="Y138" s="503" t="s">
        <v>277</v>
      </c>
      <c r="Z138" s="503"/>
      <c r="AA138" s="503"/>
      <c r="AB138" s="503"/>
      <c r="AC138" s="503"/>
      <c r="AD138" s="503"/>
      <c r="AE138" s="503"/>
      <c r="AG138" s="295" t="s">
        <v>815</v>
      </c>
    </row>
    <row r="139" spans="1:75" ht="14.25" thickBot="1">
      <c r="A139" s="1"/>
      <c r="B139" s="585" t="s">
        <v>268</v>
      </c>
      <c r="C139" s="585"/>
      <c r="D139" s="577">
        <f>IF(OR(F137="",H139=""),"",IF(IF(OR(MONTH(F137)&lt;4,AND(MONTH(F137)=4,DAY(F137)=1)),YEAR(F137)+3,YEAR(F137)+4)&lt;YEAR(C$12),YEAR(C$12),IF(OR(MONTH(F137)&lt;4,AND(MONTH(F137)=4,DAY(F137)=1)),YEAR(F137)+3,YEAR(F137)+4)))</f>
        <v>2025</v>
      </c>
      <c r="E139" s="577"/>
      <c r="F139" s="17" t="s">
        <v>27</v>
      </c>
      <c r="G139" s="17"/>
      <c r="H139" s="577">
        <f>IF(IF(OR(MONTH(F137)&lt;4,AND(MONTH(F137)=4,DAY(F137)=1)),YEAR(F137)+5,YEAR(F137)+6)&lt;YEAR(C$12),"",IF(OR(MONTH(F137)&lt;4,AND(MONTH(F137)=4,DAY(F137)=1)),YEAR(F137)+5,YEAR(F137)+6))</f>
        <v>2026</v>
      </c>
      <c r="I139" s="577"/>
      <c r="J139" s="17" t="s">
        <v>43</v>
      </c>
      <c r="K139" s="17"/>
      <c r="L139" s="546">
        <f t="shared" ref="L139:L144" si="21">IF(D139="","",VLOOKUP(B139,T$138:V$153,3,0))</f>
        <v>30</v>
      </c>
      <c r="M139" s="546"/>
      <c r="N139" s="17" t="s">
        <v>29</v>
      </c>
      <c r="O139" s="17"/>
      <c r="P139" s="209"/>
      <c r="Q139" s="209"/>
      <c r="R139" s="1"/>
      <c r="S139" s="1"/>
      <c r="T139" s="501" t="s">
        <v>252</v>
      </c>
      <c r="U139" s="502"/>
      <c r="V139" s="203">
        <v>30</v>
      </c>
      <c r="W139" s="21" t="s">
        <v>29</v>
      </c>
      <c r="X139" s="204"/>
      <c r="Y139" s="212"/>
      <c r="Z139" s="20"/>
      <c r="AA139" s="20"/>
      <c r="AB139" s="20"/>
      <c r="AC139" s="20"/>
    </row>
    <row r="140" spans="1:75" ht="14.25" thickBot="1">
      <c r="A140" s="1"/>
      <c r="B140" s="548" t="s">
        <v>270</v>
      </c>
      <c r="C140" s="548"/>
      <c r="D140" s="577">
        <f>IF(OR(F137="",H140=""),"",IF(IF(OR(MONTH(F137)&lt;4,AND(MONTH(F137)=4,DAY(F137)=1)),YEAR(F137)+6,YEAR(F137)+7)&lt;YEAR(C$12),YEAR(C$12),IF(OR(MONTH(F137)&lt;4,AND(MONTH(F137)=4,DAY(F137)=1)),YEAR(F137)+6,YEAR(F137)+7)))</f>
        <v>2027</v>
      </c>
      <c r="E140" s="577"/>
      <c r="F140" s="500" t="s">
        <v>103</v>
      </c>
      <c r="G140" s="500"/>
      <c r="H140" s="577">
        <f>IF(IF(OR(MONTH(F137)&lt;4,AND(MONTH(F137)=4,DAY(F137)=1)),YEAR(F137)+11,YEAR(F137)+12)&lt;YEAR(C$12),"",IF(OR(MONTH(F137)&lt;4,AND(MONTH(F137)=4,DAY(F137)=1)),YEAR(F137)+11,YEAR(F137)+12))</f>
        <v>2032</v>
      </c>
      <c r="I140" s="513"/>
      <c r="J140" s="500" t="s">
        <v>43</v>
      </c>
      <c r="K140" s="500"/>
      <c r="L140" s="513">
        <f t="shared" si="21"/>
        <v>35</v>
      </c>
      <c r="M140" s="513"/>
      <c r="N140" s="500" t="s">
        <v>29</v>
      </c>
      <c r="O140" s="500"/>
      <c r="P140" s="209"/>
      <c r="Q140" s="209"/>
      <c r="R140" s="1"/>
      <c r="S140" s="1"/>
      <c r="T140" s="501" t="s">
        <v>253</v>
      </c>
      <c r="U140" s="502"/>
      <c r="V140" s="203">
        <v>35</v>
      </c>
      <c r="W140" s="21" t="s">
        <v>29</v>
      </c>
      <c r="X140" s="204"/>
      <c r="Y140" s="503" t="s">
        <v>278</v>
      </c>
      <c r="Z140" s="503"/>
      <c r="AA140" s="503"/>
      <c r="AB140" s="503"/>
      <c r="AC140" s="503"/>
      <c r="AD140" s="503"/>
      <c r="AE140" s="503"/>
    </row>
    <row r="141" spans="1:75" ht="14.25" thickBot="1">
      <c r="A141" s="1"/>
      <c r="B141" s="548" t="s">
        <v>271</v>
      </c>
      <c r="C141" s="548"/>
      <c r="D141" s="577">
        <f>IF(OR(F137="",H141=""),"",IF(IF(OR(MONTH(F137)&lt;4,AND(MONTH(F137)=4,DAY(F137)=1)),YEAR(F137)+12,YEAR(F137)+13)&lt;YEAR(C$12),YEAR(C$12),IF(OR(MONTH(F137)&lt;4,AND(MONTH(F137)=4,DAY(F137)=1)),YEAR(F137)+12,YEAR(F137)+13)))</f>
        <v>2033</v>
      </c>
      <c r="E141" s="577"/>
      <c r="F141" s="500" t="s">
        <v>103</v>
      </c>
      <c r="G141" s="500"/>
      <c r="H141" s="577">
        <f>IF(IF(OR(MONTH(F137)&lt;4,AND(MONTH(F137)=4,DAY(F137)=1)),YEAR(F137)+14,YEAR(F137)+15)&lt;YEAR(C$12),"",IF(OR(MONTH(F137)&lt;4,AND(MONTH(F137)=4,DAY(F137)=1)),YEAR(F137)+14,YEAR(F137)+15))</f>
        <v>2035</v>
      </c>
      <c r="I141" s="513"/>
      <c r="J141" s="500" t="s">
        <v>43</v>
      </c>
      <c r="K141" s="500"/>
      <c r="L141" s="513">
        <f t="shared" si="21"/>
        <v>55</v>
      </c>
      <c r="M141" s="513"/>
      <c r="N141" s="500" t="s">
        <v>29</v>
      </c>
      <c r="O141" s="500"/>
      <c r="P141" s="209"/>
      <c r="Q141" s="209"/>
      <c r="R141" s="1"/>
      <c r="S141" s="1"/>
      <c r="T141" s="501" t="s">
        <v>254</v>
      </c>
      <c r="U141" s="502"/>
      <c r="V141" s="203">
        <v>20</v>
      </c>
      <c r="W141" s="21" t="s">
        <v>29</v>
      </c>
      <c r="X141" s="204"/>
      <c r="Y141" s="503" t="s">
        <v>279</v>
      </c>
      <c r="Z141" s="503"/>
      <c r="AA141" s="503"/>
      <c r="AB141" s="503"/>
      <c r="AC141" s="503"/>
      <c r="AD141" s="503"/>
      <c r="AE141" s="503"/>
    </row>
    <row r="142" spans="1:75" ht="14.25" thickBot="1">
      <c r="A142" s="1"/>
      <c r="B142" s="548" t="s">
        <v>274</v>
      </c>
      <c r="C142" s="548"/>
      <c r="D142" s="577">
        <f>IF(OR(F137="",H142=""),"",IF(IF(OR(MONTH(F137)&lt;4,AND(MONTH(F137)=4,DAY(F137)=1)),YEAR(F137)+15,YEAR(F137)+16)&lt;YEAR(C$12),YEAR(C$12),IF(OR(MONTH(F137)&lt;4,AND(MONTH(F137)=4,DAY(F137)=1)),YEAR(F137)+15,YEAR(F137)+16)))</f>
        <v>2036</v>
      </c>
      <c r="E142" s="577"/>
      <c r="F142" s="500" t="s">
        <v>103</v>
      </c>
      <c r="G142" s="500"/>
      <c r="H142" s="577">
        <f>IF(IF(OR(MONTH(F137)&lt;4,AND(MONTH(F137)=4,DAY(F137)=1)),YEAR(F137)+17,YEAR(F137)+18)&lt;YEAR(C$12),"",IF(OR(MONTH(F137)&lt;4,AND(MONTH(F137)=4,DAY(F137)=1)),YEAR(F137)+17,YEAR(F137)+18))</f>
        <v>2038</v>
      </c>
      <c r="I142" s="513"/>
      <c r="J142" s="500" t="s">
        <v>43</v>
      </c>
      <c r="K142" s="500"/>
      <c r="L142" s="513">
        <f t="shared" si="21"/>
        <v>60</v>
      </c>
      <c r="M142" s="513"/>
      <c r="N142" s="500" t="s">
        <v>29</v>
      </c>
      <c r="O142" s="500"/>
      <c r="P142" s="209"/>
      <c r="Q142" s="209"/>
      <c r="R142" s="1"/>
      <c r="S142" s="1"/>
      <c r="T142" s="501" t="s">
        <v>255</v>
      </c>
      <c r="U142" s="502"/>
      <c r="V142" s="203">
        <v>35</v>
      </c>
      <c r="W142" s="21" t="s">
        <v>29</v>
      </c>
      <c r="X142" s="204"/>
      <c r="Y142" s="503" t="s">
        <v>280</v>
      </c>
      <c r="Z142" s="503"/>
      <c r="AA142" s="503"/>
      <c r="AB142" s="503"/>
      <c r="AC142" s="503"/>
      <c r="AD142" s="503"/>
      <c r="AE142" s="503"/>
    </row>
    <row r="143" spans="1:75" ht="14.25" thickBot="1">
      <c r="A143" s="1"/>
      <c r="B143" s="548" t="s">
        <v>272</v>
      </c>
      <c r="C143" s="548"/>
      <c r="D143" s="577">
        <f>IF(OR(F137="",H143=""),"",IF(IF(OR(MONTH(F137)&lt;4,AND(MONTH(F137)=4,DAY(F137)=1)),YEAR(F137)+18,YEAR(F137)+19)&lt;YEAR(C$12),YEAR(C$12),IF(OR(MONTH(F137)&lt;4,AND(MONTH(F137)=4,DAY(F137)=1)),YEAR(F137)+18,YEAR(F137)+19)))</f>
        <v>2039</v>
      </c>
      <c r="E143" s="577"/>
      <c r="F143" s="500" t="s">
        <v>103</v>
      </c>
      <c r="G143" s="500"/>
      <c r="H143" s="577">
        <f>IF(IF(OR(MONTH(F137)&lt;4,AND(MONTH(F137)=4,DAY(F137)=1)),YEAR(F137)+21,YEAR(F137)+22)&lt;YEAR(C$12),"",IF(OR(MONTH(F137)&lt;4,AND(MONTH(F137)=4,DAY(F137)=1)),YEAR(F137)+21,YEAR(F137)+22))</f>
        <v>2042</v>
      </c>
      <c r="I143" s="513"/>
      <c r="J143" s="500" t="s">
        <v>43</v>
      </c>
      <c r="K143" s="500"/>
      <c r="L143" s="513">
        <f t="shared" si="21"/>
        <v>105</v>
      </c>
      <c r="M143" s="513"/>
      <c r="N143" s="500" t="s">
        <v>29</v>
      </c>
      <c r="O143" s="500"/>
      <c r="P143" s="209"/>
      <c r="Q143" s="209"/>
      <c r="R143" s="1"/>
      <c r="S143" s="1"/>
      <c r="T143" s="501" t="s">
        <v>256</v>
      </c>
      <c r="U143" s="502"/>
      <c r="V143" s="203">
        <v>185</v>
      </c>
      <c r="W143" s="21" t="s">
        <v>29</v>
      </c>
      <c r="X143" s="204"/>
      <c r="Y143" s="212"/>
      <c r="Z143" s="504"/>
      <c r="AA143" s="504"/>
      <c r="AB143" s="504"/>
      <c r="AC143" s="504"/>
    </row>
    <row r="144" spans="1:75" ht="14.25" thickBot="1">
      <c r="A144" s="1"/>
      <c r="B144" s="548" t="s">
        <v>273</v>
      </c>
      <c r="C144" s="548"/>
      <c r="D144" s="577">
        <f>IF(OR(F137="",H144=""),"",IF(IF(OR(MONTH(F137)&lt;4,AND(MONTH(F137)=4,DAY(F137)=1)),YEAR(F137)+22,YEAR(F137)+23)&lt;YEAR(C$12),YEAR(C$12),IF(OR(MONTH(F137)&lt;4,AND(MONTH(F137)=4,DAY(F137)=1)),YEAR(F137)+22,YEAR(F137)+23)))</f>
        <v>2043</v>
      </c>
      <c r="E144" s="577"/>
      <c r="F144" s="500" t="s">
        <v>103</v>
      </c>
      <c r="G144" s="500"/>
      <c r="H144" s="577">
        <f>IF(IF(OR(MONTH(F137)&lt;4,AND(MONTH(F137)=4,DAY(F137)=1)),YEAR(F137)+23,YEAR(F137)+24)&lt;YEAR(C$12),"",IF(OR(MONTH(F137)&lt;4,AND(MONTH(F137)=4,DAY(F137)=1)),YEAR(F137)+23,YEAR(F137)+24))</f>
        <v>2044</v>
      </c>
      <c r="I144" s="513"/>
      <c r="J144" s="500" t="s">
        <v>43</v>
      </c>
      <c r="K144" s="500"/>
      <c r="L144" s="513">
        <f t="shared" si="21"/>
        <v>100</v>
      </c>
      <c r="M144" s="513"/>
      <c r="N144" s="500" t="s">
        <v>29</v>
      </c>
      <c r="O144" s="500"/>
      <c r="P144" s="209"/>
      <c r="Q144" s="209"/>
      <c r="R144" s="1"/>
      <c r="S144" s="1"/>
      <c r="T144" s="501" t="s">
        <v>257</v>
      </c>
      <c r="U144" s="502"/>
      <c r="V144" s="203">
        <v>55</v>
      </c>
      <c r="W144" s="21" t="s">
        <v>29</v>
      </c>
      <c r="X144" s="204"/>
      <c r="Y144" s="503" t="s">
        <v>281</v>
      </c>
      <c r="Z144" s="503"/>
      <c r="AA144" s="503"/>
      <c r="AB144" s="503"/>
      <c r="AC144" s="503"/>
      <c r="AD144" s="503"/>
      <c r="AE144" s="503"/>
    </row>
    <row r="145" spans="1:34">
      <c r="A145" s="1"/>
      <c r="B145" s="1"/>
      <c r="C145" s="1"/>
      <c r="D145" s="582">
        <f>IF(MAX(H138:I144)=0,"",MAX(H138:I144)+1)</f>
        <v>2045</v>
      </c>
      <c r="E145" s="583"/>
      <c r="F145" s="210"/>
      <c r="G145" s="210"/>
      <c r="H145" s="583"/>
      <c r="I145" s="583"/>
      <c r="J145" s="210"/>
      <c r="K145" s="210"/>
      <c r="L145" s="583">
        <v>0</v>
      </c>
      <c r="M145" s="583"/>
      <c r="N145" s="1"/>
      <c r="O145" s="1"/>
      <c r="P145" s="1"/>
      <c r="Q145" s="1"/>
      <c r="R145" s="1"/>
      <c r="S145" s="1"/>
      <c r="T145" s="501" t="s">
        <v>258</v>
      </c>
      <c r="U145" s="502"/>
      <c r="V145" s="203">
        <v>160</v>
      </c>
      <c r="W145" s="21" t="s">
        <v>29</v>
      </c>
      <c r="X145" s="204"/>
      <c r="Y145" s="503" t="s">
        <v>282</v>
      </c>
      <c r="Z145" s="503"/>
      <c r="AA145" s="503"/>
      <c r="AB145" s="503"/>
      <c r="AC145" s="503"/>
      <c r="AD145" s="503"/>
      <c r="AE145" s="503"/>
    </row>
    <row r="146" spans="1:34" ht="14.25" thickBot="1">
      <c r="A146" s="1"/>
      <c r="B146" s="546" t="s">
        <v>804</v>
      </c>
      <c r="C146" s="546"/>
      <c r="D146" s="547" t="s">
        <v>104</v>
      </c>
      <c r="E146" s="547"/>
      <c r="F146" s="586">
        <v>44927</v>
      </c>
      <c r="G146" s="586"/>
      <c r="H146" s="32"/>
      <c r="I146" s="32"/>
      <c r="J146" s="32"/>
      <c r="K146" s="32"/>
      <c r="L146" s="516" t="s">
        <v>152</v>
      </c>
      <c r="M146" s="516"/>
      <c r="N146" s="1"/>
      <c r="O146" s="1"/>
      <c r="P146" s="25"/>
      <c r="Q146" s="25"/>
      <c r="R146" s="1"/>
      <c r="S146" s="1"/>
      <c r="T146" s="501" t="s">
        <v>259</v>
      </c>
      <c r="U146" s="502"/>
      <c r="V146" s="203">
        <v>60</v>
      </c>
      <c r="W146" s="21" t="s">
        <v>29</v>
      </c>
      <c r="X146" s="204"/>
      <c r="Y146" s="580" t="s">
        <v>283</v>
      </c>
      <c r="Z146" s="581"/>
      <c r="AA146" s="581"/>
      <c r="AB146" s="581"/>
      <c r="AC146" s="581"/>
      <c r="AD146" s="581"/>
      <c r="AE146" s="581"/>
      <c r="AF146" s="33"/>
      <c r="AG146" s="33"/>
      <c r="AH146" s="33"/>
    </row>
    <row r="147" spans="1:34" ht="14.25" thickBot="1">
      <c r="A147" s="1"/>
      <c r="B147" s="548" t="s">
        <v>267</v>
      </c>
      <c r="C147" s="548"/>
      <c r="D147" s="576">
        <f>IF(IF(OR(F146="",H147=""),"",YEAR(F146))&lt;YEAR(C$12),YEAR(C$12),IF(OR(F146="",H147=""),"",YEAR(F146)))</f>
        <v>2025</v>
      </c>
      <c r="E147" s="576"/>
      <c r="F147" s="541" t="s">
        <v>103</v>
      </c>
      <c r="G147" s="541"/>
      <c r="H147" s="587">
        <f>IF(IF(OR(MONTH(F146)&lt;4,AND(MONTH(F146)=4,DAY(F146)=1)),YEAR(F146)+2,YEAR(F146)+3)&lt;YEAR(C$12),"",IF(OR(MONTH(F146)&lt;4,AND(MONTH(F146)=4,DAY(F146)=1)),YEAR(F146)+2,YEAR(F146)+3))</f>
        <v>2025</v>
      </c>
      <c r="I147" s="546"/>
      <c r="J147" s="541" t="s">
        <v>43</v>
      </c>
      <c r="K147" s="541"/>
      <c r="L147" s="546">
        <f>IF(OR(B147="",D147=""),"",VLOOKUP(B147,T$138:V$153,3,0))</f>
        <v>50</v>
      </c>
      <c r="M147" s="546"/>
      <c r="N147" s="541" t="s">
        <v>29</v>
      </c>
      <c r="O147" s="541"/>
      <c r="P147" s="209"/>
      <c r="Q147" s="209"/>
      <c r="R147" s="1"/>
      <c r="S147" s="1"/>
      <c r="T147" s="501" t="s">
        <v>260</v>
      </c>
      <c r="U147" s="502"/>
      <c r="V147" s="203">
        <v>105</v>
      </c>
      <c r="W147" s="22" t="s">
        <v>29</v>
      </c>
      <c r="X147" s="33"/>
      <c r="Y147" s="33"/>
      <c r="Z147" s="33"/>
      <c r="AA147" s="33"/>
      <c r="AB147" s="33"/>
      <c r="AC147" s="33"/>
      <c r="AD147" s="33"/>
      <c r="AE147" s="33"/>
      <c r="AF147" s="33"/>
      <c r="AG147" s="33"/>
      <c r="AH147" s="33"/>
    </row>
    <row r="148" spans="1:34" ht="14.25" thickBot="1">
      <c r="A148" s="1"/>
      <c r="B148" s="585" t="s">
        <v>268</v>
      </c>
      <c r="C148" s="585"/>
      <c r="D148" s="577">
        <f>IF(OR(F146="",H148=""),"",IF(IF(OR(MONTH(F146)&lt;4,AND(MONTH(F146)=4,DAY(F146)=1)),YEAR(F146)+3,YEAR(F146)+4)&lt;YEAR(C$12),YEAR(C$12),IF(OR(MONTH(F146)&lt;4,AND(MONTH(F146)=4,DAY(F146)=1)),YEAR(F146)+3,YEAR(F146)+4)))</f>
        <v>2026</v>
      </c>
      <c r="E148" s="577"/>
      <c r="F148" s="17" t="s">
        <v>27</v>
      </c>
      <c r="G148" s="17"/>
      <c r="H148" s="577">
        <f>IF(IF(OR(MONTH(F146)&lt;4,AND(MONTH(F146)=4,DAY(F146)=1)),YEAR(F146)+5,YEAR(F146)+6)&lt;YEAR(C$12),"",IF(OR(MONTH(F146)&lt;4,AND(MONTH(F146)=4,DAY(F146)=1)),YEAR(F146)+5,YEAR(F146)+6))</f>
        <v>2028</v>
      </c>
      <c r="I148" s="577"/>
      <c r="J148" s="17" t="s">
        <v>43</v>
      </c>
      <c r="K148" s="17"/>
      <c r="L148" s="546">
        <f t="shared" ref="L148:L153" si="22">IF(D148="","",VLOOKUP(B148,T$138:V$153,3,0))</f>
        <v>30</v>
      </c>
      <c r="M148" s="546"/>
      <c r="N148" s="17" t="s">
        <v>29</v>
      </c>
      <c r="O148" s="17"/>
      <c r="P148" s="209"/>
      <c r="Q148" s="209"/>
      <c r="R148" s="1"/>
      <c r="S148" s="1"/>
      <c r="T148" s="501" t="s">
        <v>261</v>
      </c>
      <c r="U148" s="502"/>
      <c r="V148" s="203">
        <v>65</v>
      </c>
      <c r="W148" s="22" t="s">
        <v>29</v>
      </c>
      <c r="X148" s="33"/>
      <c r="Y148" s="33"/>
      <c r="Z148" s="33"/>
      <c r="AA148" s="33"/>
      <c r="AB148" s="33"/>
      <c r="AC148" s="33"/>
      <c r="AD148" s="33"/>
      <c r="AE148" s="33"/>
      <c r="AF148" s="33"/>
      <c r="AG148" s="33"/>
      <c r="AH148" s="33"/>
    </row>
    <row r="149" spans="1:34" ht="14.25" thickBot="1">
      <c r="A149" s="1"/>
      <c r="B149" s="548" t="s">
        <v>270</v>
      </c>
      <c r="C149" s="548"/>
      <c r="D149" s="577">
        <f>IF(OR(F146="",H149=""),"",IF(IF(OR(MONTH(F146)&lt;4,AND(MONTH(F146)=4,DAY(F146)=1)),YEAR(F146)+6,YEAR(F146)+7)&lt;YEAR(C$12),YEAR(C$12),IF(OR(MONTH(F146)&lt;4,AND(MONTH(F146)=4,DAY(F146)=1)),YEAR(F146)+6,YEAR(F146)+7)))</f>
        <v>2029</v>
      </c>
      <c r="E149" s="577"/>
      <c r="F149" s="500" t="s">
        <v>103</v>
      </c>
      <c r="G149" s="500"/>
      <c r="H149" s="577">
        <f>IF(IF(OR(MONTH(F146)&lt;4,AND(MONTH(F146)=4,DAY(F146)=1)),YEAR(F146)+11,YEAR(F146)+12)&lt;YEAR(C$12),"",IF(OR(MONTH(F146)&lt;4,AND(MONTH(F146)=4,DAY(F146)=1)),YEAR(F146)+11,YEAR(F146)+12))</f>
        <v>2034</v>
      </c>
      <c r="I149" s="513"/>
      <c r="J149" s="500" t="s">
        <v>43</v>
      </c>
      <c r="K149" s="500"/>
      <c r="L149" s="513">
        <f t="shared" si="22"/>
        <v>35</v>
      </c>
      <c r="M149" s="513"/>
      <c r="N149" s="500" t="s">
        <v>29</v>
      </c>
      <c r="O149" s="500"/>
      <c r="P149" s="209"/>
      <c r="Q149" s="209"/>
      <c r="R149" s="1"/>
      <c r="S149" s="1"/>
      <c r="T149" s="501" t="s">
        <v>262</v>
      </c>
      <c r="U149" s="502"/>
      <c r="V149" s="203">
        <v>105</v>
      </c>
      <c r="W149" s="22" t="s">
        <v>29</v>
      </c>
      <c r="X149" s="33"/>
      <c r="Y149" s="33"/>
      <c r="Z149" s="33"/>
      <c r="AA149" s="33"/>
      <c r="AB149" s="33"/>
      <c r="AC149" s="33"/>
      <c r="AD149" s="33"/>
      <c r="AE149" s="33"/>
      <c r="AF149" s="33"/>
      <c r="AG149" s="33"/>
      <c r="AH149" s="33"/>
    </row>
    <row r="150" spans="1:34" ht="14.25" thickBot="1">
      <c r="A150" s="1"/>
      <c r="B150" s="548" t="s">
        <v>271</v>
      </c>
      <c r="C150" s="548"/>
      <c r="D150" s="577">
        <f>IF(OR(F146="",H150=""),"",IF(IF(OR(MONTH(F146)&lt;4,AND(MONTH(F146)=4,DAY(F146)=1)),YEAR(F146)+12,YEAR(F146)+13)&lt;YEAR(C$12),YEAR(C$12),IF(OR(MONTH(F146)&lt;4,AND(MONTH(F146)=4,DAY(F146)=1)),YEAR(F146)+12,YEAR(F146)+13)))</f>
        <v>2035</v>
      </c>
      <c r="E150" s="577"/>
      <c r="F150" s="500" t="s">
        <v>103</v>
      </c>
      <c r="G150" s="500"/>
      <c r="H150" s="577">
        <f>IF(IF(OR(MONTH(F146)&lt;4,AND(MONTH(F146)=4,DAY(F146)=1)),YEAR(F146)+14,YEAR(F146)+15)&lt;YEAR(C$12),"",IF(OR(MONTH(F146)&lt;4,AND(MONTH(F146)=4,DAY(F146)=1)),YEAR(F146)+14,YEAR(F146)+15))</f>
        <v>2037</v>
      </c>
      <c r="I150" s="513"/>
      <c r="J150" s="500" t="s">
        <v>43</v>
      </c>
      <c r="K150" s="500"/>
      <c r="L150" s="513">
        <f t="shared" si="22"/>
        <v>55</v>
      </c>
      <c r="M150" s="513"/>
      <c r="N150" s="500" t="s">
        <v>29</v>
      </c>
      <c r="O150" s="500"/>
      <c r="P150" s="209"/>
      <c r="Q150" s="209"/>
      <c r="R150" s="1"/>
      <c r="S150" s="1"/>
      <c r="T150" s="501" t="s">
        <v>263</v>
      </c>
      <c r="U150" s="502"/>
      <c r="V150" s="203">
        <v>140</v>
      </c>
      <c r="W150" s="22" t="s">
        <v>29</v>
      </c>
      <c r="X150" s="33"/>
      <c r="Y150" s="33"/>
      <c r="Z150" s="33"/>
      <c r="AA150" s="33"/>
      <c r="AB150" s="33"/>
      <c r="AC150" s="33"/>
      <c r="AD150" s="33"/>
      <c r="AE150" s="33"/>
      <c r="AF150" s="33"/>
      <c r="AG150" s="33"/>
      <c r="AH150" s="33"/>
    </row>
    <row r="151" spans="1:34" ht="14.25" thickBot="1">
      <c r="A151" s="1"/>
      <c r="B151" s="548" t="s">
        <v>274</v>
      </c>
      <c r="C151" s="548"/>
      <c r="D151" s="577">
        <f>IF(OR(F146="",H151=""),"",IF(IF(OR(MONTH(F146)&lt;4,AND(MONTH(F146)=4,DAY(F146)=1)),YEAR(F146)+15,YEAR(F146)+16)&lt;YEAR(C$12),YEAR(C$12),IF(OR(MONTH(F146)&lt;4,AND(MONTH(F146)=4,DAY(F146)=1)),YEAR(F146)+15,YEAR(F146)+16)))</f>
        <v>2038</v>
      </c>
      <c r="E151" s="577"/>
      <c r="F151" s="500" t="s">
        <v>103</v>
      </c>
      <c r="G151" s="500"/>
      <c r="H151" s="577">
        <f>IF(IF(OR(MONTH(F146)&lt;4,AND(MONTH(F146)=4,DAY(F146)=1)),YEAR(F146)+17,YEAR(F146)+18)&lt;YEAR(C$12),"",IF(OR(MONTH(F146)&lt;4,AND(MONTH(F146)=4,DAY(F146)=1)),YEAR(F146)+17,YEAR(F146)+18))</f>
        <v>2040</v>
      </c>
      <c r="I151" s="513"/>
      <c r="J151" s="500" t="s">
        <v>43</v>
      </c>
      <c r="K151" s="500"/>
      <c r="L151" s="513">
        <f t="shared" si="22"/>
        <v>60</v>
      </c>
      <c r="M151" s="513"/>
      <c r="N151" s="500" t="s">
        <v>29</v>
      </c>
      <c r="O151" s="500"/>
      <c r="P151" s="209"/>
      <c r="Q151" s="209"/>
      <c r="R151" s="1"/>
      <c r="S151" s="1"/>
      <c r="T151" s="501" t="s">
        <v>264</v>
      </c>
      <c r="U151" s="502"/>
      <c r="V151" s="203">
        <v>180</v>
      </c>
      <c r="W151" s="22" t="s">
        <v>29</v>
      </c>
      <c r="X151" s="2" t="s">
        <v>144</v>
      </c>
      <c r="Y151" s="33"/>
      <c r="Z151" s="33"/>
      <c r="AA151" s="33"/>
      <c r="AB151" s="33"/>
      <c r="AC151" s="33"/>
      <c r="AD151" s="33"/>
    </row>
    <row r="152" spans="1:34" ht="14.25" thickBot="1">
      <c r="A152" s="1"/>
      <c r="B152" s="548" t="s">
        <v>272</v>
      </c>
      <c r="C152" s="548"/>
      <c r="D152" s="577">
        <f>IF(OR(F146="",H152=""),"",IF(IF(OR(MONTH(F146)&lt;4,AND(MONTH(F146)=4,DAY(F146)=1)),YEAR(F146)+18,YEAR(F146)+19)&lt;YEAR(C$12),YEAR(C$12),IF(OR(MONTH(F146)&lt;4,AND(MONTH(F146)=4,DAY(F146)=1)),YEAR(F146)+18,YEAR(F146)+19)))</f>
        <v>2041</v>
      </c>
      <c r="E152" s="577"/>
      <c r="F152" s="500" t="s">
        <v>103</v>
      </c>
      <c r="G152" s="500"/>
      <c r="H152" s="577">
        <f>IF(IF(OR(MONTH(F146)&lt;4,AND(MONTH(F146)=4,DAY(F146)=1)),YEAR(F146)+21,YEAR(F146)+22)&lt;YEAR(C$12),"",IF(OR(MONTH(F146)&lt;4,AND(MONTH(F146)=4,DAY(F146)=1)),YEAR(F146)+21,YEAR(F146)+22))</f>
        <v>2044</v>
      </c>
      <c r="I152" s="513"/>
      <c r="J152" s="500" t="s">
        <v>43</v>
      </c>
      <c r="K152" s="500"/>
      <c r="L152" s="513">
        <f t="shared" si="22"/>
        <v>105</v>
      </c>
      <c r="M152" s="513"/>
      <c r="N152" s="500" t="s">
        <v>29</v>
      </c>
      <c r="O152" s="500"/>
      <c r="P152" s="209"/>
      <c r="Q152" s="209"/>
      <c r="R152" s="1"/>
      <c r="S152" s="1"/>
      <c r="T152" s="501" t="s">
        <v>265</v>
      </c>
      <c r="U152" s="502"/>
      <c r="V152" s="203">
        <v>400</v>
      </c>
      <c r="W152" s="22" t="s">
        <v>29</v>
      </c>
      <c r="X152" s="2" t="s">
        <v>144</v>
      </c>
    </row>
    <row r="153" spans="1:34" ht="14.25" thickBot="1">
      <c r="A153" s="1"/>
      <c r="B153" s="548" t="s">
        <v>273</v>
      </c>
      <c r="C153" s="548"/>
      <c r="D153" s="577">
        <f>IF(OR(F146="",H153=""),"",IF(IF(OR(MONTH(F146)&lt;4,AND(MONTH(F146)=4,DAY(F146)=1)),YEAR(F146)+22,YEAR(F146)+23)&lt;YEAR(C$12),YEAR(C$12),IF(OR(MONTH(F146)&lt;4,AND(MONTH(F146)=4,DAY(F146)=1)),YEAR(F146)+22,YEAR(F146)+23)))</f>
        <v>2045</v>
      </c>
      <c r="E153" s="577"/>
      <c r="F153" s="500" t="s">
        <v>103</v>
      </c>
      <c r="G153" s="500"/>
      <c r="H153" s="577">
        <f>IF(IF(OR(MONTH(F146)&lt;4,AND(MONTH(F146)=4,DAY(F146)=1)),YEAR(F146)+23,YEAR(F146)+24)&lt;YEAR(C$12),"",IF(OR(MONTH(F146)&lt;4,AND(MONTH(F146)=4,DAY(F146)=1)),YEAR(F146)+23,YEAR(F146)+24))</f>
        <v>2046</v>
      </c>
      <c r="I153" s="513"/>
      <c r="J153" s="500" t="s">
        <v>43</v>
      </c>
      <c r="K153" s="500"/>
      <c r="L153" s="513">
        <f t="shared" si="22"/>
        <v>100</v>
      </c>
      <c r="M153" s="513"/>
      <c r="N153" s="500" t="s">
        <v>29</v>
      </c>
      <c r="O153" s="500"/>
      <c r="P153" s="209"/>
      <c r="Q153" s="209"/>
      <c r="R153" s="1"/>
      <c r="S153" s="1"/>
      <c r="T153" s="508" t="s">
        <v>266</v>
      </c>
      <c r="U153" s="508"/>
      <c r="V153" s="205">
        <v>100</v>
      </c>
      <c r="W153" s="206" t="s">
        <v>29</v>
      </c>
      <c r="X153" s="2" t="s">
        <v>471</v>
      </c>
    </row>
    <row r="154" spans="1:34">
      <c r="A154" s="1"/>
      <c r="B154" s="1"/>
      <c r="C154" s="1"/>
      <c r="D154" s="582">
        <f>IF(MAX(H147:I153)=0,"",MAX(H147:I153)+1)</f>
        <v>2047</v>
      </c>
      <c r="E154" s="583"/>
      <c r="F154" s="210"/>
      <c r="G154" s="210"/>
      <c r="H154" s="583"/>
      <c r="I154" s="583"/>
      <c r="J154" s="210"/>
      <c r="K154" s="210"/>
      <c r="L154" s="583">
        <v>0</v>
      </c>
      <c r="M154" s="583"/>
      <c r="N154" s="1"/>
      <c r="O154" s="1"/>
      <c r="P154" s="1"/>
      <c r="Q154" s="1"/>
      <c r="R154" s="1"/>
      <c r="S154" s="1"/>
      <c r="T154" s="509"/>
      <c r="U154" s="509"/>
      <c r="V154" s="207"/>
      <c r="W154" s="208"/>
    </row>
    <row r="155" spans="1:34" ht="14.25" thickBot="1">
      <c r="A155" s="1"/>
      <c r="B155" s="546" t="s">
        <v>805</v>
      </c>
      <c r="C155" s="546"/>
      <c r="D155" s="547" t="s">
        <v>104</v>
      </c>
      <c r="E155" s="547"/>
      <c r="F155" s="586"/>
      <c r="G155" s="586"/>
      <c r="H155" s="32"/>
      <c r="I155" s="32"/>
      <c r="J155" s="32"/>
      <c r="K155" s="32"/>
      <c r="L155" s="516" t="s">
        <v>152</v>
      </c>
      <c r="M155" s="516"/>
      <c r="N155" s="1"/>
      <c r="O155" s="1"/>
      <c r="P155" s="25"/>
      <c r="Q155" s="25"/>
      <c r="R155" s="1"/>
      <c r="S155" s="1"/>
      <c r="T155" s="33" t="s">
        <v>472</v>
      </c>
      <c r="U155" s="33"/>
      <c r="V155" s="294" t="s">
        <v>368</v>
      </c>
      <c r="W155" s="33" t="s">
        <v>473</v>
      </c>
    </row>
    <row r="156" spans="1:34" ht="14.25" thickBot="1">
      <c r="A156" s="1"/>
      <c r="B156" s="548" t="s">
        <v>267</v>
      </c>
      <c r="C156" s="548"/>
      <c r="D156" s="576" t="str">
        <f>IF(IF(OR(F155="",H156=""),"",YEAR(F155))&lt;YEAR(C$12),YEAR(C$12),IF(OR(F155="",H156=""),"",YEAR(F155)))</f>
        <v/>
      </c>
      <c r="E156" s="576"/>
      <c r="F156" s="541" t="s">
        <v>103</v>
      </c>
      <c r="G156" s="541"/>
      <c r="H156" s="587" t="str">
        <f>IF(IF(OR(MONTH(F155)&lt;4,AND(MONTH(F155)=4,DAY(F155)=1)),YEAR(F155)+2,YEAR(F155)+3)&lt;YEAR(C$12),"",IF(OR(MONTH(F155)&lt;4,AND(MONTH(F155)=4,DAY(F155)=1)),YEAR(F155)+2,YEAR(F155)+3))</f>
        <v/>
      </c>
      <c r="I156" s="546"/>
      <c r="J156" s="541" t="s">
        <v>43</v>
      </c>
      <c r="K156" s="541"/>
      <c r="L156" s="546" t="str">
        <f>IF(OR(B156="",D156=""),"",VLOOKUP(B156,T$138:V$153,3,0))</f>
        <v/>
      </c>
      <c r="M156" s="546"/>
      <c r="N156" s="541" t="s">
        <v>29</v>
      </c>
      <c r="O156" s="541"/>
      <c r="P156" s="209"/>
      <c r="Q156" s="209"/>
      <c r="R156" s="1"/>
      <c r="S156" s="1"/>
      <c r="T156" s="33"/>
      <c r="U156" s="33"/>
      <c r="V156" s="294" t="s">
        <v>368</v>
      </c>
      <c r="W156" s="33" t="s">
        <v>816</v>
      </c>
    </row>
    <row r="157" spans="1:34" ht="14.25" thickBot="1">
      <c r="A157" s="1"/>
      <c r="B157" s="585" t="s">
        <v>269</v>
      </c>
      <c r="C157" s="585"/>
      <c r="D157" s="577" t="str">
        <f>IF(OR(F155="",H157=""),"",IF(IF(OR(MONTH(F155)&lt;4,AND(MONTH(F155)=4,DAY(F155)=1)),YEAR(F155)+3,YEAR(F155)+4)&lt;YEAR(C$12),YEAR(C$12),IF(OR(MONTH(F155)&lt;4,AND(MONTH(F155)=4,DAY(F155)=1)),YEAR(F155)+3,YEAR(F155)+4)))</f>
        <v/>
      </c>
      <c r="E157" s="577"/>
      <c r="F157" s="17" t="s">
        <v>27</v>
      </c>
      <c r="G157" s="17"/>
      <c r="H157" s="577" t="str">
        <f>IF(IF(OR(MONTH(F155)&lt;4,AND(MONTH(F155)=4,DAY(F155)=1)),YEAR(F155)+5,YEAR(F155)+6)&lt;YEAR(C$12),"",IF(OR(MONTH(F155)&lt;4,AND(MONTH(F155)=4,DAY(F155)=1)),YEAR(F155)+5,YEAR(F155)+6))</f>
        <v/>
      </c>
      <c r="I157" s="577"/>
      <c r="J157" s="17" t="s">
        <v>43</v>
      </c>
      <c r="K157" s="17"/>
      <c r="L157" s="546" t="str">
        <f t="shared" ref="L157:L162" si="23">IF(D157="","",VLOOKUP(B157,T$138:V$153,3,0))</f>
        <v/>
      </c>
      <c r="M157" s="546"/>
      <c r="N157" s="17" t="s">
        <v>29</v>
      </c>
      <c r="O157" s="17"/>
      <c r="P157" s="209"/>
      <c r="Q157" s="209"/>
      <c r="R157" s="1"/>
      <c r="S157" s="1"/>
      <c r="T157" s="33"/>
      <c r="U157" s="34"/>
      <c r="V157" s="296" t="s">
        <v>368</v>
      </c>
      <c r="W157" s="33" t="s">
        <v>817</v>
      </c>
    </row>
    <row r="158" spans="1:34" ht="14.25" thickBot="1">
      <c r="A158" s="1"/>
      <c r="B158" s="548" t="s">
        <v>270</v>
      </c>
      <c r="C158" s="548"/>
      <c r="D158" s="577" t="str">
        <f>IF(OR(F155="",H158=""),"",IF(IF(OR(MONTH(F155)&lt;4,AND(MONTH(F155)=4,DAY(F155)=1)),YEAR(F155)+6,YEAR(F155)+7)&lt;YEAR(C$12),YEAR(C$12),IF(OR(MONTH(F155)&lt;4,AND(MONTH(F155)=4,DAY(F155)=1)),YEAR(F155)+6,YEAR(F155)+7)))</f>
        <v/>
      </c>
      <c r="E158" s="577"/>
      <c r="F158" s="500" t="s">
        <v>103</v>
      </c>
      <c r="G158" s="500"/>
      <c r="H158" s="577" t="str">
        <f>IF(IF(OR(MONTH(F155)&lt;4,AND(MONTH(F155)=4,DAY(F155)=1)),YEAR(F155)+11,YEAR(F155)+12)&lt;YEAR(C$12),"",IF(OR(MONTH(F155)&lt;4,AND(MONTH(F155)=4,DAY(F155)=1)),YEAR(F155)+11,YEAR(F155)+12))</f>
        <v/>
      </c>
      <c r="I158" s="513"/>
      <c r="J158" s="500" t="s">
        <v>43</v>
      </c>
      <c r="K158" s="500"/>
      <c r="L158" s="513" t="str">
        <f t="shared" si="23"/>
        <v/>
      </c>
      <c r="M158" s="513"/>
      <c r="N158" s="500" t="s">
        <v>29</v>
      </c>
      <c r="O158" s="500"/>
      <c r="P158" s="209"/>
      <c r="Q158" s="209"/>
      <c r="R158" s="1"/>
      <c r="S158" s="1"/>
      <c r="T158" s="33" t="s">
        <v>139</v>
      </c>
      <c r="U158" s="33"/>
      <c r="V158" s="34"/>
      <c r="W158" s="33"/>
    </row>
    <row r="159" spans="1:34" ht="14.25" thickBot="1">
      <c r="A159" s="1"/>
      <c r="B159" s="548" t="s">
        <v>271</v>
      </c>
      <c r="C159" s="548"/>
      <c r="D159" s="577" t="str">
        <f>IF(OR(F155="",H159=""),"",IF(IF(OR(MONTH(F155)&lt;4,AND(MONTH(F155)=4,DAY(F155)=1)),YEAR(F155)+12,YEAR(F155)+13)&lt;YEAR(C$12),YEAR(C$12),IF(OR(MONTH(F155)&lt;4,AND(MONTH(F155)=4,DAY(F155)=1)),YEAR(F155)+12,YEAR(F155)+13)))</f>
        <v/>
      </c>
      <c r="E159" s="577"/>
      <c r="F159" s="500" t="s">
        <v>103</v>
      </c>
      <c r="G159" s="500"/>
      <c r="H159" s="577" t="str">
        <f>IF(IF(OR(MONTH(F155)&lt;4,AND(MONTH(F155)=4,DAY(F155)=1)),YEAR(F155)+14,YEAR(F155)+15)&lt;YEAR(C$12),"",IF(OR(MONTH(F155)&lt;4,AND(MONTH(F155)=4,DAY(F155)=1)),YEAR(F155)+14,YEAR(F155)+15))</f>
        <v/>
      </c>
      <c r="I159" s="513"/>
      <c r="J159" s="500" t="s">
        <v>43</v>
      </c>
      <c r="K159" s="500"/>
      <c r="L159" s="513" t="str">
        <f t="shared" si="23"/>
        <v/>
      </c>
      <c r="M159" s="513"/>
      <c r="N159" s="500" t="s">
        <v>29</v>
      </c>
      <c r="O159" s="500"/>
      <c r="P159" s="209"/>
      <c r="Q159" s="209"/>
      <c r="R159" s="1"/>
      <c r="S159" s="1"/>
      <c r="T159" s="33" t="s">
        <v>140</v>
      </c>
      <c r="V159" s="16"/>
      <c r="X159" s="33"/>
    </row>
    <row r="160" spans="1:34" ht="14.25" thickBot="1">
      <c r="A160" s="1"/>
      <c r="B160" s="548" t="s">
        <v>274</v>
      </c>
      <c r="C160" s="548"/>
      <c r="D160" s="577" t="str">
        <f>IF(OR(F155="",H160=""),"",IF(IF(OR(MONTH(F155)&lt;4,AND(MONTH(F155)=4,DAY(F155)=1)),YEAR(F155)+15,YEAR(F155)+16)&lt;YEAR(C$12),YEAR(C$12),IF(OR(MONTH(F155)&lt;4,AND(MONTH(F155)=4,DAY(F155)=1)),YEAR(F155)+15,YEAR(F155)+16)))</f>
        <v/>
      </c>
      <c r="E160" s="577"/>
      <c r="F160" s="500" t="s">
        <v>103</v>
      </c>
      <c r="G160" s="500"/>
      <c r="H160" s="577" t="str">
        <f>IF(IF(OR(MONTH(F155)&lt;4,AND(MONTH(F155)=4,DAY(F155)=1)),YEAR(F155)+17,YEAR(F155)+18)&lt;YEAR(C$12),"",IF(OR(MONTH(F155)&lt;4,AND(MONTH(F155)=4,DAY(F155)=1)),YEAR(F155)+17,YEAR(F155)+18))</f>
        <v/>
      </c>
      <c r="I160" s="513"/>
      <c r="J160" s="500" t="s">
        <v>43</v>
      </c>
      <c r="K160" s="500"/>
      <c r="L160" s="513" t="str">
        <f t="shared" si="23"/>
        <v/>
      </c>
      <c r="M160" s="513"/>
      <c r="N160" s="500" t="s">
        <v>29</v>
      </c>
      <c r="O160" s="500"/>
      <c r="P160" s="209"/>
      <c r="Q160" s="209"/>
      <c r="R160" s="1"/>
      <c r="S160" s="1"/>
      <c r="T160" s="33" t="s">
        <v>141</v>
      </c>
      <c r="V160" s="16"/>
      <c r="X160" s="33"/>
      <c r="AG160" s="295"/>
      <c r="AH160" s="295"/>
    </row>
    <row r="161" spans="1:75" ht="14.25" thickBot="1">
      <c r="A161" s="1"/>
      <c r="B161" s="548" t="s">
        <v>272</v>
      </c>
      <c r="C161" s="548"/>
      <c r="D161" s="577" t="str">
        <f>IF(OR(F155="",H161=""),"",IF(IF(OR(MONTH(F155)&lt;4,AND(MONTH(F155)=4,DAY(F155)=1)),YEAR(F155)+18,YEAR(F155)+19)&lt;YEAR(C$12),YEAR(C$12),IF(OR(MONTH(F155)&lt;4,AND(MONTH(F155)=4,DAY(F155)=1)),YEAR(F155)+18,YEAR(F155)+19)))</f>
        <v/>
      </c>
      <c r="E161" s="577"/>
      <c r="F161" s="500" t="s">
        <v>103</v>
      </c>
      <c r="G161" s="500"/>
      <c r="H161" s="577" t="str">
        <f>IF(IF(OR(MONTH(F155)&lt;4,AND(MONTH(F155)=4,DAY(F155)=1)),YEAR(F155)+21,YEAR(F155)+22)&lt;YEAR(C$12),"",IF(OR(MONTH(F155)&lt;4,AND(MONTH(F155)=4,DAY(F155)=1)),YEAR(F155)+21,YEAR(F155)+22))</f>
        <v/>
      </c>
      <c r="I161" s="513"/>
      <c r="J161" s="500" t="s">
        <v>43</v>
      </c>
      <c r="K161" s="500"/>
      <c r="L161" s="513" t="str">
        <f t="shared" si="23"/>
        <v/>
      </c>
      <c r="M161" s="513"/>
      <c r="N161" s="500" t="s">
        <v>29</v>
      </c>
      <c r="O161" s="500"/>
      <c r="P161" s="209"/>
      <c r="Q161" s="209"/>
      <c r="R161" s="1"/>
      <c r="S161" s="1"/>
      <c r="T161" s="33" t="s">
        <v>142</v>
      </c>
      <c r="V161" s="16"/>
      <c r="X161" s="33"/>
    </row>
    <row r="162" spans="1:75" ht="14.25" thickBot="1">
      <c r="A162" s="1"/>
      <c r="B162" s="548" t="s">
        <v>273</v>
      </c>
      <c r="C162" s="548"/>
      <c r="D162" s="577" t="str">
        <f>IF(OR(F155="",H162=""),"",IF(IF(OR(MONTH(F155)&lt;4,AND(MONTH(F155)=4,DAY(F155)=1)),YEAR(F155)+22,YEAR(F155)+23)&lt;YEAR(C$12),YEAR(C$12),IF(OR(MONTH(F155)&lt;4,AND(MONTH(F155)=4,DAY(F155)=1)),YEAR(F155)+22,YEAR(F155)+23)))</f>
        <v/>
      </c>
      <c r="E162" s="577"/>
      <c r="F162" s="500" t="s">
        <v>103</v>
      </c>
      <c r="G162" s="500"/>
      <c r="H162" s="577" t="str">
        <f>IF(IF(OR(MONTH(F155)&lt;4,AND(MONTH(F155)=4,DAY(F155)=1)),YEAR(F155)+23,YEAR(F155)+24)&lt;YEAR(C$12),"",IF(OR(MONTH(F155)&lt;4,AND(MONTH(F155)=4,DAY(F155)=1)),YEAR(F155)+23,YEAR(F155)+24))</f>
        <v/>
      </c>
      <c r="I162" s="513"/>
      <c r="J162" s="500" t="s">
        <v>43</v>
      </c>
      <c r="K162" s="500"/>
      <c r="L162" s="513" t="str">
        <f t="shared" si="23"/>
        <v/>
      </c>
      <c r="M162" s="513"/>
      <c r="N162" s="500" t="s">
        <v>29</v>
      </c>
      <c r="O162" s="500"/>
      <c r="P162" s="209"/>
      <c r="Q162" s="209"/>
      <c r="R162" s="1"/>
      <c r="S162" s="1"/>
      <c r="T162" s="33" t="s">
        <v>143</v>
      </c>
      <c r="V162" s="16"/>
      <c r="X162" s="33"/>
      <c r="Y162" s="33"/>
      <c r="Z162" s="33"/>
      <c r="AA162" s="33"/>
      <c r="AB162" s="33"/>
      <c r="AC162" s="33"/>
      <c r="AD162" s="33"/>
      <c r="AE162" s="33"/>
    </row>
    <row r="163" spans="1:75">
      <c r="A163" s="1"/>
      <c r="B163" s="1"/>
      <c r="C163" s="1"/>
      <c r="D163" s="582" t="str">
        <f>IF(MAX(H156:I162)=0,"",MAX(H156:I162)+1)</f>
        <v/>
      </c>
      <c r="E163" s="583"/>
      <c r="F163" s="210"/>
      <c r="G163" s="210"/>
      <c r="H163" s="210"/>
      <c r="I163" s="210"/>
      <c r="J163" s="210"/>
      <c r="K163" s="210"/>
      <c r="L163" s="583">
        <v>0</v>
      </c>
      <c r="M163" s="583"/>
      <c r="N163" s="1"/>
      <c r="O163" s="1"/>
      <c r="P163" s="1"/>
      <c r="Q163" s="1"/>
      <c r="R163" s="1"/>
      <c r="S163" s="1"/>
      <c r="T163" s="33"/>
      <c r="V163" s="16"/>
      <c r="X163" s="33"/>
      <c r="Y163" s="33"/>
      <c r="Z163" s="33"/>
      <c r="AA163" s="33"/>
      <c r="AB163" s="33"/>
      <c r="AC163" s="33"/>
      <c r="AD163" s="33"/>
      <c r="AE163" s="33"/>
    </row>
    <row r="164" spans="1:75" ht="14.25" thickBot="1">
      <c r="A164" s="1"/>
      <c r="B164" s="546" t="s">
        <v>806</v>
      </c>
      <c r="C164" s="546"/>
      <c r="D164" s="547" t="s">
        <v>104</v>
      </c>
      <c r="E164" s="547"/>
      <c r="F164" s="586"/>
      <c r="G164" s="586"/>
      <c r="H164" s="32"/>
      <c r="I164" s="32"/>
      <c r="J164" s="32"/>
      <c r="K164" s="32"/>
      <c r="L164" s="516" t="s">
        <v>152</v>
      </c>
      <c r="M164" s="516"/>
      <c r="N164" s="1"/>
      <c r="O164" s="1"/>
      <c r="P164" s="25"/>
      <c r="Q164" s="25"/>
      <c r="R164" s="1"/>
      <c r="S164" s="1"/>
      <c r="T164" s="33"/>
      <c r="V164" s="16"/>
      <c r="X164" s="33"/>
      <c r="Y164" s="33"/>
      <c r="Z164" s="33"/>
      <c r="AA164" s="33"/>
      <c r="AB164" s="33"/>
      <c r="AC164" s="33"/>
      <c r="AD164" s="33"/>
      <c r="AE164" s="33"/>
    </row>
    <row r="165" spans="1:75" ht="14.25" thickBot="1">
      <c r="A165" s="1"/>
      <c r="B165" s="548" t="s">
        <v>267</v>
      </c>
      <c r="C165" s="548"/>
      <c r="D165" s="576" t="str">
        <f>IF(IF(OR(F164="",H165=""),"",YEAR(F164))&lt;YEAR(C$12),YEAR(C$12),IF(OR(F164="",H165=""),"",YEAR(F164)))</f>
        <v/>
      </c>
      <c r="E165" s="576"/>
      <c r="F165" s="541" t="s">
        <v>103</v>
      </c>
      <c r="G165" s="541"/>
      <c r="H165" s="587" t="str">
        <f>IF(IF(OR(MONTH(F164)&lt;4,AND(MONTH(F164)=4,DAY(F164)=1)),YEAR(F164)+2,YEAR(F164)+3)&lt;YEAR(C$12),"",IF(OR(MONTH(F164)&lt;4,AND(MONTH(F164)=4,DAY(F164)=1)),YEAR(F164)+2,YEAR(F164)+3))</f>
        <v/>
      </c>
      <c r="I165" s="546"/>
      <c r="J165" s="541" t="s">
        <v>43</v>
      </c>
      <c r="K165" s="541"/>
      <c r="L165" s="546" t="str">
        <f>IF(OR(B165="",D165=""),"",VLOOKUP(B165,T$138:V$153,3,0))</f>
        <v/>
      </c>
      <c r="M165" s="546"/>
      <c r="N165" s="541" t="s">
        <v>29</v>
      </c>
      <c r="O165" s="541"/>
      <c r="P165" s="209"/>
      <c r="Q165" s="209"/>
      <c r="R165" s="1"/>
      <c r="S165" s="1"/>
      <c r="T165" s="33"/>
      <c r="V165" s="16"/>
      <c r="X165" s="33"/>
      <c r="Y165" s="33"/>
      <c r="Z165" s="33"/>
      <c r="AA165" s="33"/>
      <c r="AB165" s="33"/>
      <c r="AC165" s="33"/>
      <c r="AD165" s="33"/>
    </row>
    <row r="166" spans="1:75" ht="14.25" thickBot="1">
      <c r="A166" s="1"/>
      <c r="B166" s="585" t="s">
        <v>268</v>
      </c>
      <c r="C166" s="585"/>
      <c r="D166" s="577" t="str">
        <f>IF(OR(F164="",H166=""),"",IF(IF(OR(MONTH(F164)&lt;4,AND(MONTH(F164)=4,DAY(F164)=1)),YEAR(F164)+3,YEAR(F164)+4)&lt;YEAR(C$12),YEAR(C$12),IF(OR(MONTH(F164)&lt;4,AND(MONTH(F164)=4,DAY(F164)=1)),YEAR(F164)+3,YEAR(F164)+4)))</f>
        <v/>
      </c>
      <c r="E166" s="577"/>
      <c r="F166" s="17" t="s">
        <v>27</v>
      </c>
      <c r="G166" s="17"/>
      <c r="H166" s="577" t="str">
        <f>IF(IF(OR(MONTH(F164)&lt;4,AND(MONTH(F164)=4,DAY(F164)=1)),YEAR(F164)+5,YEAR(F164)+6)&lt;YEAR(C$12),"",IF(OR(MONTH(F164)&lt;4,AND(MONTH(F164)=4,DAY(F164)=1)),YEAR(F164)+5,YEAR(F164)+6))</f>
        <v/>
      </c>
      <c r="I166" s="577"/>
      <c r="J166" s="17" t="s">
        <v>43</v>
      </c>
      <c r="K166" s="17"/>
      <c r="L166" s="546" t="str">
        <f t="shared" ref="L166:L171" si="24">IF(D166="","",VLOOKUP(B166,T$138:V$153,3,0))</f>
        <v/>
      </c>
      <c r="M166" s="546"/>
      <c r="N166" s="17" t="s">
        <v>29</v>
      </c>
      <c r="O166" s="17"/>
      <c r="P166" s="209"/>
      <c r="Q166" s="209"/>
      <c r="R166" s="1"/>
      <c r="S166" s="1"/>
      <c r="T166" s="33"/>
      <c r="V166" s="16"/>
      <c r="X166" s="33"/>
      <c r="Y166" s="33"/>
      <c r="Z166" s="33"/>
      <c r="AA166" s="33"/>
      <c r="AB166" s="33"/>
      <c r="AC166" s="33"/>
      <c r="AD166" s="33"/>
    </row>
    <row r="167" spans="1:75" ht="14.25" thickBot="1">
      <c r="A167" s="1"/>
      <c r="B167" s="548" t="s">
        <v>270</v>
      </c>
      <c r="C167" s="548"/>
      <c r="D167" s="577" t="str">
        <f>IF(OR(F164="",H167=""),"",IF(IF(OR(MONTH(F164)&lt;4,AND(MONTH(F164)=4,DAY(F164)=1)),YEAR(F164)+6,YEAR(F164)+7)&lt;YEAR(C$12),YEAR(C$12),IF(OR(MONTH(F164)&lt;4,AND(MONTH(F164)=4,DAY(F164)=1)),YEAR(F164)+6,YEAR(F164)+7)))</f>
        <v/>
      </c>
      <c r="E167" s="577"/>
      <c r="F167" s="500" t="s">
        <v>103</v>
      </c>
      <c r="G167" s="500"/>
      <c r="H167" s="577" t="str">
        <f>IF(IF(OR(MONTH(F164)&lt;4,AND(MONTH(F164)=4,DAY(F164)=1)),YEAR(F164)+11,YEAR(F164)+12)&lt;YEAR(C$12),"",IF(OR(MONTH(F164)&lt;4,AND(MONTH(F164)=4,DAY(F164)=1)),YEAR(F164)+11,YEAR(F164)+12))</f>
        <v/>
      </c>
      <c r="I167" s="513"/>
      <c r="J167" s="500" t="s">
        <v>43</v>
      </c>
      <c r="K167" s="500"/>
      <c r="L167" s="513" t="str">
        <f t="shared" si="24"/>
        <v/>
      </c>
      <c r="M167" s="513"/>
      <c r="N167" s="500" t="s">
        <v>29</v>
      </c>
      <c r="O167" s="500"/>
      <c r="P167" s="209"/>
      <c r="Q167" s="209"/>
      <c r="R167" s="1"/>
      <c r="S167" s="1"/>
      <c r="T167" s="33"/>
      <c r="V167" s="16"/>
    </row>
    <row r="168" spans="1:75" ht="14.25" thickBot="1">
      <c r="A168" s="1"/>
      <c r="B168" s="548" t="s">
        <v>271</v>
      </c>
      <c r="C168" s="548"/>
      <c r="D168" s="577" t="str">
        <f>IF(OR(F164="",H168=""),"",IF(IF(OR(MONTH(F164)&lt;4,AND(MONTH(F164)=4,DAY(F164)=1)),YEAR(F164)+12,YEAR(F164)+13)&lt;YEAR(C$12),YEAR(C$12),IF(OR(MONTH(F164)&lt;4,AND(MONTH(F164)=4,DAY(F164)=1)),YEAR(F164)+12,YEAR(F164)+13)))</f>
        <v/>
      </c>
      <c r="E168" s="577"/>
      <c r="F168" s="500" t="s">
        <v>103</v>
      </c>
      <c r="G168" s="500"/>
      <c r="H168" s="577" t="str">
        <f>IF(IF(OR(MONTH(F164)&lt;4,AND(MONTH(F164)=4,DAY(F164)=1)),YEAR(F164)+14,YEAR(F164)+15)&lt;YEAR(C$12),"",IF(OR(MONTH(F164)&lt;4,AND(MONTH(F164)=4,DAY(F164)=1)),YEAR(F164)+14,YEAR(F164)+15))</f>
        <v/>
      </c>
      <c r="I168" s="513"/>
      <c r="J168" s="500" t="s">
        <v>43</v>
      </c>
      <c r="K168" s="500"/>
      <c r="L168" s="513" t="str">
        <f t="shared" si="24"/>
        <v/>
      </c>
      <c r="M168" s="513"/>
      <c r="N168" s="500" t="s">
        <v>29</v>
      </c>
      <c r="O168" s="500"/>
      <c r="P168" s="209"/>
      <c r="Q168" s="209"/>
      <c r="R168" s="1"/>
      <c r="S168" s="1"/>
      <c r="T168" s="33"/>
      <c r="V168" s="16"/>
    </row>
    <row r="169" spans="1:75" ht="14.25" thickBot="1">
      <c r="A169" s="1"/>
      <c r="B169" s="548" t="s">
        <v>274</v>
      </c>
      <c r="C169" s="548"/>
      <c r="D169" s="577" t="str">
        <f>IF(OR(F164="",H169=""),"",IF(IF(OR(MONTH(F164)&lt;4,AND(MONTH(F164)=4,DAY(F164)=1)),YEAR(F164)+15,YEAR(F164)+16)&lt;YEAR(C$12),YEAR(C$12),IF(OR(MONTH(F164)&lt;4,AND(MONTH(F164)=4,DAY(F164)=1)),YEAR(F164)+15,YEAR(F164)+16)))</f>
        <v/>
      </c>
      <c r="E169" s="577"/>
      <c r="F169" s="500" t="s">
        <v>103</v>
      </c>
      <c r="G169" s="500"/>
      <c r="H169" s="577" t="str">
        <f>IF(IF(OR(MONTH(F164)&lt;4,AND(MONTH(F164)=4,DAY(F164)=1)),YEAR(F164)+17,YEAR(F164)+18)&lt;YEAR(C$12),"",IF(OR(MONTH(F164)&lt;4,AND(MONTH(F164)=4,DAY(F164)=1)),YEAR(F164)+17,YEAR(F164)+18))</f>
        <v/>
      </c>
      <c r="I169" s="513"/>
      <c r="J169" s="500" t="s">
        <v>43</v>
      </c>
      <c r="K169" s="500"/>
      <c r="L169" s="513" t="str">
        <f t="shared" si="24"/>
        <v/>
      </c>
      <c r="M169" s="513"/>
      <c r="N169" s="500" t="s">
        <v>29</v>
      </c>
      <c r="O169" s="500"/>
      <c r="P169" s="209"/>
      <c r="Q169" s="209"/>
      <c r="R169" s="1"/>
      <c r="S169" s="1"/>
      <c r="T169" s="33"/>
      <c r="V169" s="16"/>
    </row>
    <row r="170" spans="1:75" ht="14.25" thickBot="1">
      <c r="A170" s="1"/>
      <c r="B170" s="548" t="s">
        <v>272</v>
      </c>
      <c r="C170" s="548"/>
      <c r="D170" s="577" t="str">
        <f>IF(OR(F164="",H170=""),"",IF(IF(OR(MONTH(F164)&lt;4,AND(MONTH(F164)=4,DAY(F164)=1)),YEAR(F164)+18,YEAR(F164)+19)&lt;YEAR(C$12),YEAR(C$12),IF(OR(MONTH(F164)&lt;4,AND(MONTH(F164)=4,DAY(F164)=1)),YEAR(F164)+18,YEAR(F164)+19)))</f>
        <v/>
      </c>
      <c r="E170" s="577"/>
      <c r="F170" s="500" t="s">
        <v>103</v>
      </c>
      <c r="G170" s="500"/>
      <c r="H170" s="577" t="str">
        <f>IF(IF(OR(MONTH(F164)&lt;4,AND(MONTH(F164)=4,DAY(F164)=1)),YEAR(F164)+21,YEAR(F164)+22)&lt;YEAR(C$12),"",IF(OR(MONTH(F164)&lt;4,AND(MONTH(F164)=4,DAY(F164)=1)),YEAR(F164)+21,YEAR(F164)+22))</f>
        <v/>
      </c>
      <c r="I170" s="513"/>
      <c r="J170" s="500" t="s">
        <v>43</v>
      </c>
      <c r="K170" s="500"/>
      <c r="L170" s="513" t="str">
        <f t="shared" si="24"/>
        <v/>
      </c>
      <c r="M170" s="513"/>
      <c r="N170" s="500" t="s">
        <v>29</v>
      </c>
      <c r="O170" s="500"/>
      <c r="P170" s="209"/>
      <c r="Q170" s="209"/>
      <c r="R170" s="1"/>
      <c r="S170" s="1"/>
      <c r="T170" s="33"/>
      <c r="V170" s="16"/>
    </row>
    <row r="171" spans="1:75" ht="14.25" thickBot="1">
      <c r="A171" s="1"/>
      <c r="B171" s="548" t="s">
        <v>273</v>
      </c>
      <c r="C171" s="548"/>
      <c r="D171" s="577" t="str">
        <f>IF(OR(F164="",H171=""),"",IF(IF(OR(MONTH(F164)&lt;4,AND(MONTH(F164)=4,DAY(F164)=1)),YEAR(F164)+22,YEAR(F164)+23)&lt;YEAR(C$12),YEAR(C$12),IF(OR(MONTH(F164)&lt;4,AND(MONTH(F164)=4,DAY(F164)=1)),YEAR(F164)+22,YEAR(F164)+23)))</f>
        <v/>
      </c>
      <c r="E171" s="577"/>
      <c r="F171" s="500" t="s">
        <v>103</v>
      </c>
      <c r="G171" s="500"/>
      <c r="H171" s="577" t="str">
        <f>IF(IF(OR(MONTH(F164)&lt;4,AND(MONTH(F164)=4,DAY(F164)=1)),YEAR(F164)+23,YEAR(F164)+24)&lt;YEAR(C$12),"",IF(OR(MONTH(F164)&lt;4,AND(MONTH(F164)=4,DAY(F164)=1)),YEAR(F164)+23,YEAR(F164)+24))</f>
        <v/>
      </c>
      <c r="I171" s="513"/>
      <c r="J171" s="500" t="s">
        <v>43</v>
      </c>
      <c r="K171" s="500"/>
      <c r="L171" s="513" t="str">
        <f t="shared" si="24"/>
        <v/>
      </c>
      <c r="M171" s="513"/>
      <c r="N171" s="500" t="s">
        <v>29</v>
      </c>
      <c r="O171" s="500"/>
      <c r="P171" s="209"/>
      <c r="Q171" s="209"/>
      <c r="R171" s="1"/>
      <c r="S171" s="1"/>
      <c r="V171" s="16"/>
    </row>
    <row r="172" spans="1:75">
      <c r="A172" s="1"/>
      <c r="B172" s="1"/>
      <c r="C172" s="1"/>
      <c r="D172" s="582" t="str">
        <f>IF(MAX(H165:I171)=0,"",MAX(H165:I171)+1)</f>
        <v/>
      </c>
      <c r="E172" s="583"/>
      <c r="F172" s="210"/>
      <c r="G172" s="210"/>
      <c r="H172" s="583"/>
      <c r="I172" s="583"/>
      <c r="J172" s="210"/>
      <c r="K172" s="210"/>
      <c r="L172" s="583">
        <v>0</v>
      </c>
      <c r="M172" s="583"/>
      <c r="N172" s="1"/>
      <c r="O172" s="1"/>
      <c r="P172" s="1"/>
      <c r="Q172" s="1"/>
      <c r="R172" s="1"/>
      <c r="S172" s="1"/>
    </row>
    <row r="173" spans="1:75" hidden="1" outlineLevel="1">
      <c r="A173" s="1"/>
      <c r="B173" s="122"/>
      <c r="C173" s="277">
        <f>CF表!D2</f>
        <v>2025</v>
      </c>
      <c r="D173" s="277">
        <f>CF表!E2</f>
        <v>2026</v>
      </c>
      <c r="E173" s="277">
        <f>CF表!F2</f>
        <v>2027</v>
      </c>
      <c r="F173" s="277">
        <f>CF表!G2</f>
        <v>2028</v>
      </c>
      <c r="G173" s="277">
        <f>CF表!H2</f>
        <v>2029</v>
      </c>
      <c r="H173" s="277">
        <f>CF表!I2</f>
        <v>2030</v>
      </c>
      <c r="I173" s="277">
        <f>CF表!J2</f>
        <v>2031</v>
      </c>
      <c r="J173" s="277">
        <f>CF表!K2</f>
        <v>2032</v>
      </c>
      <c r="K173" s="277">
        <f>CF表!L2</f>
        <v>2033</v>
      </c>
      <c r="L173" s="277">
        <f>CF表!M2</f>
        <v>2034</v>
      </c>
      <c r="M173" s="277">
        <f>CF表!N2</f>
        <v>2035</v>
      </c>
      <c r="N173" s="277">
        <f>CF表!O2</f>
        <v>2036</v>
      </c>
      <c r="O173" s="277">
        <f>CF表!P2</f>
        <v>2037</v>
      </c>
      <c r="P173" s="277">
        <f>CF表!Q2</f>
        <v>2038</v>
      </c>
      <c r="Q173" s="277">
        <f>CF表!R2</f>
        <v>2039</v>
      </c>
      <c r="R173" s="277">
        <f>CF表!S2</f>
        <v>2040</v>
      </c>
      <c r="S173" s="277">
        <f>CF表!T2</f>
        <v>2041</v>
      </c>
      <c r="T173" s="278">
        <f>CF表!U2</f>
        <v>2042</v>
      </c>
      <c r="U173" s="278">
        <f>CF表!V2</f>
        <v>2043</v>
      </c>
      <c r="V173" s="278">
        <f>CF表!W2</f>
        <v>2044</v>
      </c>
      <c r="W173" s="278">
        <f>CF表!X2</f>
        <v>2045</v>
      </c>
      <c r="X173" s="278">
        <f>CF表!Y2</f>
        <v>2046</v>
      </c>
      <c r="Y173" s="278">
        <f>CF表!Z2</f>
        <v>2047</v>
      </c>
      <c r="Z173" s="278">
        <f>CF表!AA2</f>
        <v>2048</v>
      </c>
      <c r="AA173" s="278">
        <f>CF表!AB2</f>
        <v>2049</v>
      </c>
      <c r="AB173" s="278">
        <f>CF表!AC2</f>
        <v>2050</v>
      </c>
      <c r="AC173" s="278">
        <f>CF表!AD2</f>
        <v>2051</v>
      </c>
      <c r="AD173" s="278">
        <f>CF表!AE2</f>
        <v>2052</v>
      </c>
      <c r="AE173" s="278">
        <f>CF表!AF2</f>
        <v>2053</v>
      </c>
      <c r="AF173" s="278">
        <f>CF表!AG2</f>
        <v>2054</v>
      </c>
      <c r="AG173" s="278">
        <f>CF表!AH2</f>
        <v>2055</v>
      </c>
      <c r="AH173" s="278">
        <f>CF表!AI2</f>
        <v>2056</v>
      </c>
      <c r="AI173" s="278">
        <f>CF表!AJ2</f>
        <v>2057</v>
      </c>
      <c r="AJ173" s="278">
        <f>CF表!AK2</f>
        <v>2058</v>
      </c>
      <c r="AK173" s="278">
        <f>CF表!AL2</f>
        <v>2059</v>
      </c>
      <c r="AL173" s="278">
        <f>CF表!AM2</f>
        <v>2060</v>
      </c>
      <c r="AM173" s="278">
        <f>CF表!AN2</f>
        <v>2061</v>
      </c>
      <c r="AN173" s="278">
        <f>CF表!AO2</f>
        <v>2062</v>
      </c>
      <c r="AO173" s="278">
        <f>CF表!AP2</f>
        <v>2063</v>
      </c>
      <c r="AP173" s="278">
        <f>CF表!AQ2</f>
        <v>2064</v>
      </c>
      <c r="AQ173" s="278">
        <f>CF表!AR2</f>
        <v>2065</v>
      </c>
      <c r="AR173" s="278">
        <f>CF表!AS2</f>
        <v>2066</v>
      </c>
      <c r="AS173" s="278">
        <f>CF表!AT2</f>
        <v>2067</v>
      </c>
      <c r="AT173" s="278">
        <f>CF表!AU2</f>
        <v>2068</v>
      </c>
      <c r="AU173" s="278">
        <f>CF表!AV2</f>
        <v>2069</v>
      </c>
      <c r="AV173" s="278">
        <f>CF表!AW2</f>
        <v>2070</v>
      </c>
      <c r="AW173" s="278">
        <f>CF表!AX2</f>
        <v>2071</v>
      </c>
      <c r="AX173" s="278">
        <f>CF表!AY2</f>
        <v>2072</v>
      </c>
      <c r="AY173" s="278">
        <f>CF表!AZ2</f>
        <v>2073</v>
      </c>
      <c r="AZ173" s="278">
        <f>CF表!BA2</f>
        <v>2074</v>
      </c>
      <c r="BA173" s="278">
        <f>CF表!BB2</f>
        <v>2075</v>
      </c>
      <c r="BB173" s="278">
        <f>CF表!BC2</f>
        <v>2076</v>
      </c>
      <c r="BC173" s="278">
        <f>CF表!BD2</f>
        <v>2077</v>
      </c>
      <c r="BD173" s="278">
        <f>CF表!BE2</f>
        <v>2078</v>
      </c>
      <c r="BE173" s="278">
        <f>CF表!BF2</f>
        <v>2079</v>
      </c>
      <c r="BF173" s="278">
        <f>CF表!BG2</f>
        <v>2080</v>
      </c>
      <c r="BG173" s="278">
        <f>CF表!BH2</f>
        <v>2081</v>
      </c>
      <c r="BH173" s="278">
        <f>CF表!BI2</f>
        <v>2082</v>
      </c>
      <c r="BI173" s="278">
        <f>CF表!BJ2</f>
        <v>2083</v>
      </c>
      <c r="BJ173" s="278">
        <f>CF表!BK2</f>
        <v>2084</v>
      </c>
      <c r="BK173" s="278">
        <f>CF表!BL2</f>
        <v>2085</v>
      </c>
      <c r="BL173" s="278">
        <f>CF表!BM2</f>
        <v>2086</v>
      </c>
      <c r="BM173" s="278">
        <f>CF表!BN2</f>
        <v>2087</v>
      </c>
      <c r="BN173" s="278">
        <f>CF表!BO2</f>
        <v>2088</v>
      </c>
      <c r="BO173" s="278">
        <f>CF表!BP2</f>
        <v>2089</v>
      </c>
      <c r="BP173" s="278">
        <f>CF表!BQ2</f>
        <v>2090</v>
      </c>
      <c r="BQ173" s="278">
        <f>CF表!BR2</f>
        <v>2091</v>
      </c>
      <c r="BR173" s="278">
        <f>CF表!BS2</f>
        <v>2092</v>
      </c>
      <c r="BS173" s="278">
        <f>CF表!BT2</f>
        <v>2093</v>
      </c>
      <c r="BT173" s="278">
        <f>CF表!BU2</f>
        <v>2094</v>
      </c>
      <c r="BU173" s="278">
        <f>CF表!BV2</f>
        <v>2095</v>
      </c>
      <c r="BV173" s="278">
        <f>CF表!BW2</f>
        <v>2096</v>
      </c>
      <c r="BW173" s="278">
        <f>CF表!BX2</f>
        <v>2097</v>
      </c>
    </row>
    <row r="174" spans="1:75" hidden="1" outlineLevel="1">
      <c r="A174" s="1"/>
      <c r="B174" s="123"/>
      <c r="C174" s="275">
        <f>CF表!D3</f>
        <v>35</v>
      </c>
      <c r="D174" s="275">
        <f>CF表!E3</f>
        <v>36</v>
      </c>
      <c r="E174" s="275">
        <f>CF表!F3</f>
        <v>37</v>
      </c>
      <c r="F174" s="275">
        <f>CF表!G3</f>
        <v>38</v>
      </c>
      <c r="G174" s="275">
        <f>CF表!H3</f>
        <v>39</v>
      </c>
      <c r="H174" s="275">
        <f>CF表!I3</f>
        <v>40</v>
      </c>
      <c r="I174" s="275">
        <f>CF表!J3</f>
        <v>41</v>
      </c>
      <c r="J174" s="275">
        <f>CF表!K3</f>
        <v>42</v>
      </c>
      <c r="K174" s="275">
        <f>CF表!L3</f>
        <v>43</v>
      </c>
      <c r="L174" s="275">
        <f>CF表!M3</f>
        <v>44</v>
      </c>
      <c r="M174" s="275">
        <f>CF表!N3</f>
        <v>45</v>
      </c>
      <c r="N174" s="275">
        <f>CF表!O3</f>
        <v>46</v>
      </c>
      <c r="O174" s="275">
        <f>CF表!P3</f>
        <v>47</v>
      </c>
      <c r="P174" s="275">
        <f>CF表!Q3</f>
        <v>48</v>
      </c>
      <c r="Q174" s="275">
        <f>CF表!R3</f>
        <v>49</v>
      </c>
      <c r="R174" s="275">
        <f>CF表!S3</f>
        <v>50</v>
      </c>
      <c r="S174" s="275">
        <f>CF表!T3</f>
        <v>51</v>
      </c>
      <c r="T174" s="276">
        <f>CF表!U3</f>
        <v>52</v>
      </c>
      <c r="U174" s="276">
        <f>CF表!V3</f>
        <v>53</v>
      </c>
      <c r="V174" s="276">
        <f>CF表!W3</f>
        <v>54</v>
      </c>
      <c r="W174" s="276">
        <f>CF表!X3</f>
        <v>55</v>
      </c>
      <c r="X174" s="276">
        <f>CF表!Y3</f>
        <v>56</v>
      </c>
      <c r="Y174" s="276">
        <f>CF表!Z3</f>
        <v>57</v>
      </c>
      <c r="Z174" s="276">
        <f>CF表!AA3</f>
        <v>58</v>
      </c>
      <c r="AA174" s="276">
        <f>CF表!AB3</f>
        <v>59</v>
      </c>
      <c r="AB174" s="276">
        <f>CF表!AC3</f>
        <v>60</v>
      </c>
      <c r="AC174" s="276">
        <f>CF表!AD3</f>
        <v>61</v>
      </c>
      <c r="AD174" s="276">
        <f>CF表!AE3</f>
        <v>62</v>
      </c>
      <c r="AE174" s="276">
        <f>CF表!AF3</f>
        <v>63</v>
      </c>
      <c r="AF174" s="276">
        <f>CF表!AG3</f>
        <v>64</v>
      </c>
      <c r="AG174" s="276">
        <f>CF表!AH3</f>
        <v>65</v>
      </c>
      <c r="AH174" s="276">
        <f>CF表!AI3</f>
        <v>66</v>
      </c>
      <c r="AI174" s="276">
        <f>CF表!AJ3</f>
        <v>67</v>
      </c>
      <c r="AJ174" s="276">
        <f>CF表!AK3</f>
        <v>68</v>
      </c>
      <c r="AK174" s="276">
        <f>CF表!AL3</f>
        <v>69</v>
      </c>
      <c r="AL174" s="276">
        <f>CF表!AM3</f>
        <v>70</v>
      </c>
      <c r="AM174" s="276">
        <f>CF表!AN3</f>
        <v>71</v>
      </c>
      <c r="AN174" s="276">
        <f>CF表!AO3</f>
        <v>72</v>
      </c>
      <c r="AO174" s="276">
        <f>CF表!AP3</f>
        <v>73</v>
      </c>
      <c r="AP174" s="276">
        <f>CF表!AQ3</f>
        <v>74</v>
      </c>
      <c r="AQ174" s="276">
        <f>CF表!AR3</f>
        <v>75</v>
      </c>
      <c r="AR174" s="276">
        <f>CF表!AS3</f>
        <v>76</v>
      </c>
      <c r="AS174" s="276">
        <f>CF表!AT3</f>
        <v>77</v>
      </c>
      <c r="AT174" s="276">
        <f>CF表!AU3</f>
        <v>78</v>
      </c>
      <c r="AU174" s="276">
        <f>CF表!AV3</f>
        <v>79</v>
      </c>
      <c r="AV174" s="276">
        <f>CF表!AW3</f>
        <v>80</v>
      </c>
      <c r="AW174" s="276">
        <f>CF表!AX3</f>
        <v>81</v>
      </c>
      <c r="AX174" s="276">
        <f>CF表!AY3</f>
        <v>82</v>
      </c>
      <c r="AY174" s="276">
        <f>CF表!AZ3</f>
        <v>83</v>
      </c>
      <c r="AZ174" s="276">
        <f>CF表!BA3</f>
        <v>84</v>
      </c>
      <c r="BA174" s="276">
        <f>CF表!BB3</f>
        <v>85</v>
      </c>
      <c r="BB174" s="276">
        <f>CF表!BC3</f>
        <v>86</v>
      </c>
      <c r="BC174" s="276">
        <f>CF表!BD3</f>
        <v>87</v>
      </c>
      <c r="BD174" s="276">
        <f>CF表!BE3</f>
        <v>88</v>
      </c>
      <c r="BE174" s="276">
        <f>CF表!BF3</f>
        <v>89</v>
      </c>
      <c r="BF174" s="276">
        <f>CF表!BG3</f>
        <v>90</v>
      </c>
      <c r="BG174" s="276" t="str">
        <f>CF表!BH3</f>
        <v/>
      </c>
      <c r="BH174" s="276" t="str">
        <f>CF表!BI3</f>
        <v/>
      </c>
      <c r="BI174" s="276" t="str">
        <f>CF表!BJ3</f>
        <v/>
      </c>
      <c r="BJ174" s="276" t="str">
        <f>CF表!BK3</f>
        <v/>
      </c>
      <c r="BK174" s="276" t="str">
        <f>CF表!BL3</f>
        <v/>
      </c>
      <c r="BL174" s="276" t="str">
        <f>CF表!BM3</f>
        <v/>
      </c>
      <c r="BM174" s="276" t="str">
        <f>CF表!BN3</f>
        <v/>
      </c>
      <c r="BN174" s="276" t="str">
        <f>CF表!BO3</f>
        <v/>
      </c>
      <c r="BO174" s="276" t="str">
        <f>CF表!BP3</f>
        <v/>
      </c>
      <c r="BP174" s="276" t="str">
        <f>CF表!BQ3</f>
        <v/>
      </c>
      <c r="BQ174" s="276" t="str">
        <f>CF表!BR3</f>
        <v/>
      </c>
      <c r="BR174" s="276" t="str">
        <f>CF表!BS3</f>
        <v/>
      </c>
      <c r="BS174" s="276" t="str">
        <f>CF表!BT3</f>
        <v/>
      </c>
      <c r="BT174" s="276" t="str">
        <f>CF表!BU3</f>
        <v/>
      </c>
      <c r="BU174" s="276" t="str">
        <f>CF表!BV3</f>
        <v/>
      </c>
      <c r="BV174" s="276" t="str">
        <f>CF表!BW3</f>
        <v/>
      </c>
      <c r="BW174" s="276" t="str">
        <f>CF表!BX3</f>
        <v/>
      </c>
    </row>
    <row r="175" spans="1:75" hidden="1" outlineLevel="1">
      <c r="A175" s="1"/>
      <c r="B175" s="123"/>
      <c r="C175" s="275">
        <f>CF表!D4</f>
        <v>35</v>
      </c>
      <c r="D175" s="275">
        <f>CF表!E4</f>
        <v>36</v>
      </c>
      <c r="E175" s="275">
        <f>CF表!F4</f>
        <v>37</v>
      </c>
      <c r="F175" s="275">
        <f>CF表!G4</f>
        <v>38</v>
      </c>
      <c r="G175" s="275">
        <f>CF表!H4</f>
        <v>39</v>
      </c>
      <c r="H175" s="275">
        <f>CF表!I4</f>
        <v>40</v>
      </c>
      <c r="I175" s="275">
        <f>CF表!J4</f>
        <v>41</v>
      </c>
      <c r="J175" s="275">
        <f>CF表!K4</f>
        <v>42</v>
      </c>
      <c r="K175" s="275">
        <f>CF表!L4</f>
        <v>43</v>
      </c>
      <c r="L175" s="275">
        <f>CF表!M4</f>
        <v>44</v>
      </c>
      <c r="M175" s="275">
        <f>CF表!N4</f>
        <v>45</v>
      </c>
      <c r="N175" s="275">
        <f>CF表!O4</f>
        <v>46</v>
      </c>
      <c r="O175" s="275">
        <f>CF表!P4</f>
        <v>47</v>
      </c>
      <c r="P175" s="275">
        <f>CF表!Q4</f>
        <v>48</v>
      </c>
      <c r="Q175" s="275">
        <f>CF表!R4</f>
        <v>49</v>
      </c>
      <c r="R175" s="275">
        <f>CF表!S4</f>
        <v>50</v>
      </c>
      <c r="S175" s="275">
        <f>CF表!T4</f>
        <v>51</v>
      </c>
      <c r="T175" s="276">
        <f>CF表!U4</f>
        <v>52</v>
      </c>
      <c r="U175" s="276">
        <f>CF表!V4</f>
        <v>53</v>
      </c>
      <c r="V175" s="276">
        <f>CF表!W4</f>
        <v>54</v>
      </c>
      <c r="W175" s="276">
        <f>CF表!X4</f>
        <v>55</v>
      </c>
      <c r="X175" s="276">
        <f>CF表!Y4</f>
        <v>56</v>
      </c>
      <c r="Y175" s="276">
        <f>CF表!Z4</f>
        <v>57</v>
      </c>
      <c r="Z175" s="276">
        <f>CF表!AA4</f>
        <v>58</v>
      </c>
      <c r="AA175" s="276">
        <f>CF表!AB4</f>
        <v>59</v>
      </c>
      <c r="AB175" s="276">
        <f>CF表!AC4</f>
        <v>60</v>
      </c>
      <c r="AC175" s="276">
        <f>CF表!AD4</f>
        <v>61</v>
      </c>
      <c r="AD175" s="276">
        <f>CF表!AE4</f>
        <v>62</v>
      </c>
      <c r="AE175" s="276">
        <f>CF表!AF4</f>
        <v>63</v>
      </c>
      <c r="AF175" s="276">
        <f>CF表!AG4</f>
        <v>64</v>
      </c>
      <c r="AG175" s="276">
        <f>CF表!AH4</f>
        <v>65</v>
      </c>
      <c r="AH175" s="276">
        <f>CF表!AI4</f>
        <v>66</v>
      </c>
      <c r="AI175" s="276">
        <f>CF表!AJ4</f>
        <v>67</v>
      </c>
      <c r="AJ175" s="276">
        <f>CF表!AK4</f>
        <v>68</v>
      </c>
      <c r="AK175" s="276">
        <f>CF表!AL4</f>
        <v>69</v>
      </c>
      <c r="AL175" s="276">
        <f>CF表!AM4</f>
        <v>70</v>
      </c>
      <c r="AM175" s="276">
        <f>CF表!AN4</f>
        <v>71</v>
      </c>
      <c r="AN175" s="276">
        <f>CF表!AO4</f>
        <v>72</v>
      </c>
      <c r="AO175" s="276">
        <f>CF表!AP4</f>
        <v>73</v>
      </c>
      <c r="AP175" s="276">
        <f>CF表!AQ4</f>
        <v>74</v>
      </c>
      <c r="AQ175" s="276">
        <f>CF表!AR4</f>
        <v>75</v>
      </c>
      <c r="AR175" s="276">
        <f>CF表!AS4</f>
        <v>76</v>
      </c>
      <c r="AS175" s="276">
        <f>CF表!AT4</f>
        <v>77</v>
      </c>
      <c r="AT175" s="276">
        <f>CF表!AU4</f>
        <v>78</v>
      </c>
      <c r="AU175" s="276">
        <f>CF表!AV4</f>
        <v>79</v>
      </c>
      <c r="AV175" s="276">
        <f>CF表!AW4</f>
        <v>80</v>
      </c>
      <c r="AW175" s="276">
        <f>CF表!AX4</f>
        <v>81</v>
      </c>
      <c r="AX175" s="276">
        <f>CF表!AY4</f>
        <v>82</v>
      </c>
      <c r="AY175" s="276">
        <f>CF表!AZ4</f>
        <v>83</v>
      </c>
      <c r="AZ175" s="276">
        <f>CF表!BA4</f>
        <v>84</v>
      </c>
      <c r="BA175" s="276">
        <f>CF表!BB4</f>
        <v>85</v>
      </c>
      <c r="BB175" s="276">
        <f>CF表!BC4</f>
        <v>86</v>
      </c>
      <c r="BC175" s="276">
        <f>CF表!BD4</f>
        <v>87</v>
      </c>
      <c r="BD175" s="276">
        <f>CF表!BE4</f>
        <v>88</v>
      </c>
      <c r="BE175" s="276">
        <f>CF表!BF4</f>
        <v>89</v>
      </c>
      <c r="BF175" s="276">
        <f>CF表!BG4</f>
        <v>90</v>
      </c>
      <c r="BG175" s="276" t="str">
        <f>CF表!BH4</f>
        <v/>
      </c>
      <c r="BH175" s="276" t="str">
        <f>CF表!BI4</f>
        <v/>
      </c>
      <c r="BI175" s="276" t="str">
        <f>CF表!BJ4</f>
        <v/>
      </c>
      <c r="BJ175" s="276" t="str">
        <f>CF表!BK4</f>
        <v/>
      </c>
      <c r="BK175" s="276" t="str">
        <f>CF表!BL4</f>
        <v/>
      </c>
      <c r="BL175" s="276" t="str">
        <f>CF表!BM4</f>
        <v/>
      </c>
      <c r="BM175" s="276" t="str">
        <f>CF表!BN4</f>
        <v/>
      </c>
      <c r="BN175" s="276" t="str">
        <f>CF表!BO4</f>
        <v/>
      </c>
      <c r="BO175" s="276" t="str">
        <f>CF表!BP4</f>
        <v/>
      </c>
      <c r="BP175" s="276" t="str">
        <f>CF表!BQ4</f>
        <v/>
      </c>
      <c r="BQ175" s="276" t="str">
        <f>CF表!BR4</f>
        <v/>
      </c>
      <c r="BR175" s="276" t="str">
        <f>CF表!BS4</f>
        <v/>
      </c>
      <c r="BS175" s="276" t="str">
        <f>CF表!BT4</f>
        <v/>
      </c>
      <c r="BT175" s="276" t="str">
        <f>CF表!BU4</f>
        <v/>
      </c>
      <c r="BU175" s="276" t="str">
        <f>CF表!BV4</f>
        <v/>
      </c>
      <c r="BV175" s="276" t="str">
        <f>CF表!BW4</f>
        <v/>
      </c>
      <c r="BW175" s="276" t="str">
        <f>CF表!BX4</f>
        <v/>
      </c>
    </row>
    <row r="176" spans="1:75" hidden="1" outlineLevel="1">
      <c r="A176" s="1"/>
      <c r="B176" s="280" t="s">
        <v>102</v>
      </c>
      <c r="C176" s="287">
        <f>IF(ISERROR(VLOOKUP(C173,$D138:$M144,9,0)),"",VLOOKUP(C173,$D138:$M144,9,0))</f>
        <v>30</v>
      </c>
      <c r="D176" s="287">
        <f>IF(ISERROR(VLOOKUP(D173,$D138:$M145,9,0)),C176,VLOOKUP(D173,$D138:$M145,9,0))</f>
        <v>30</v>
      </c>
      <c r="E176" s="287">
        <f t="shared" ref="E176:BP176" si="25">IF(ISERROR(VLOOKUP(E173,$D138:$M145,9,0)),D176,VLOOKUP(E173,$D138:$M145,9,0))</f>
        <v>35</v>
      </c>
      <c r="F176" s="287">
        <f t="shared" si="25"/>
        <v>35</v>
      </c>
      <c r="G176" s="287">
        <f t="shared" si="25"/>
        <v>35</v>
      </c>
      <c r="H176" s="287">
        <f t="shared" si="25"/>
        <v>35</v>
      </c>
      <c r="I176" s="287">
        <f t="shared" si="25"/>
        <v>35</v>
      </c>
      <c r="J176" s="287">
        <f t="shared" si="25"/>
        <v>35</v>
      </c>
      <c r="K176" s="287">
        <f t="shared" si="25"/>
        <v>55</v>
      </c>
      <c r="L176" s="287">
        <f t="shared" si="25"/>
        <v>55</v>
      </c>
      <c r="M176" s="287">
        <f t="shared" si="25"/>
        <v>55</v>
      </c>
      <c r="N176" s="287">
        <f t="shared" si="25"/>
        <v>60</v>
      </c>
      <c r="O176" s="287">
        <f t="shared" si="25"/>
        <v>60</v>
      </c>
      <c r="P176" s="287">
        <f t="shared" si="25"/>
        <v>60</v>
      </c>
      <c r="Q176" s="287">
        <f t="shared" si="25"/>
        <v>105</v>
      </c>
      <c r="R176" s="287">
        <f t="shared" si="25"/>
        <v>105</v>
      </c>
      <c r="S176" s="287">
        <f t="shared" si="25"/>
        <v>105</v>
      </c>
      <c r="T176" s="287">
        <f t="shared" si="25"/>
        <v>105</v>
      </c>
      <c r="U176" s="287">
        <f t="shared" si="25"/>
        <v>100</v>
      </c>
      <c r="V176" s="287">
        <f t="shared" si="25"/>
        <v>100</v>
      </c>
      <c r="W176" s="287">
        <f t="shared" si="25"/>
        <v>0</v>
      </c>
      <c r="X176" s="287">
        <f t="shared" si="25"/>
        <v>0</v>
      </c>
      <c r="Y176" s="287">
        <f t="shared" si="25"/>
        <v>0</v>
      </c>
      <c r="Z176" s="287">
        <f t="shared" si="25"/>
        <v>0</v>
      </c>
      <c r="AA176" s="287">
        <f t="shared" si="25"/>
        <v>0</v>
      </c>
      <c r="AB176" s="287">
        <f t="shared" si="25"/>
        <v>0</v>
      </c>
      <c r="AC176" s="287">
        <f t="shared" si="25"/>
        <v>0</v>
      </c>
      <c r="AD176" s="287">
        <f t="shared" si="25"/>
        <v>0</v>
      </c>
      <c r="AE176" s="287">
        <f t="shared" si="25"/>
        <v>0</v>
      </c>
      <c r="AF176" s="287">
        <f t="shared" si="25"/>
        <v>0</v>
      </c>
      <c r="AG176" s="287">
        <f t="shared" si="25"/>
        <v>0</v>
      </c>
      <c r="AH176" s="287">
        <f t="shared" si="25"/>
        <v>0</v>
      </c>
      <c r="AI176" s="287">
        <f t="shared" si="25"/>
        <v>0</v>
      </c>
      <c r="AJ176" s="287">
        <f t="shared" si="25"/>
        <v>0</v>
      </c>
      <c r="AK176" s="287">
        <f t="shared" si="25"/>
        <v>0</v>
      </c>
      <c r="AL176" s="287">
        <f t="shared" si="25"/>
        <v>0</v>
      </c>
      <c r="AM176" s="287">
        <f t="shared" si="25"/>
        <v>0</v>
      </c>
      <c r="AN176" s="287">
        <f t="shared" si="25"/>
        <v>0</v>
      </c>
      <c r="AO176" s="287">
        <f t="shared" si="25"/>
        <v>0</v>
      </c>
      <c r="AP176" s="287">
        <f t="shared" si="25"/>
        <v>0</v>
      </c>
      <c r="AQ176" s="287">
        <f t="shared" si="25"/>
        <v>0</v>
      </c>
      <c r="AR176" s="287">
        <f t="shared" si="25"/>
        <v>0</v>
      </c>
      <c r="AS176" s="287">
        <f t="shared" si="25"/>
        <v>0</v>
      </c>
      <c r="AT176" s="287">
        <f t="shared" si="25"/>
        <v>0</v>
      </c>
      <c r="AU176" s="287">
        <f t="shared" si="25"/>
        <v>0</v>
      </c>
      <c r="AV176" s="287">
        <f t="shared" si="25"/>
        <v>0</v>
      </c>
      <c r="AW176" s="287">
        <f t="shared" si="25"/>
        <v>0</v>
      </c>
      <c r="AX176" s="287">
        <f t="shared" si="25"/>
        <v>0</v>
      </c>
      <c r="AY176" s="287">
        <f t="shared" si="25"/>
        <v>0</v>
      </c>
      <c r="AZ176" s="287">
        <f t="shared" si="25"/>
        <v>0</v>
      </c>
      <c r="BA176" s="287">
        <f t="shared" si="25"/>
        <v>0</v>
      </c>
      <c r="BB176" s="287">
        <f t="shared" si="25"/>
        <v>0</v>
      </c>
      <c r="BC176" s="287">
        <f t="shared" si="25"/>
        <v>0</v>
      </c>
      <c r="BD176" s="287">
        <f t="shared" si="25"/>
        <v>0</v>
      </c>
      <c r="BE176" s="287">
        <f t="shared" si="25"/>
        <v>0</v>
      </c>
      <c r="BF176" s="287">
        <f t="shared" si="25"/>
        <v>0</v>
      </c>
      <c r="BG176" s="287">
        <f t="shared" si="25"/>
        <v>0</v>
      </c>
      <c r="BH176" s="287">
        <f t="shared" si="25"/>
        <v>0</v>
      </c>
      <c r="BI176" s="287">
        <f t="shared" si="25"/>
        <v>0</v>
      </c>
      <c r="BJ176" s="287">
        <f t="shared" si="25"/>
        <v>0</v>
      </c>
      <c r="BK176" s="287">
        <f t="shared" si="25"/>
        <v>0</v>
      </c>
      <c r="BL176" s="287">
        <f t="shared" si="25"/>
        <v>0</v>
      </c>
      <c r="BM176" s="287">
        <f t="shared" si="25"/>
        <v>0</v>
      </c>
      <c r="BN176" s="287">
        <f t="shared" si="25"/>
        <v>0</v>
      </c>
      <c r="BO176" s="287">
        <f t="shared" si="25"/>
        <v>0</v>
      </c>
      <c r="BP176" s="287">
        <f t="shared" si="25"/>
        <v>0</v>
      </c>
      <c r="BQ176" s="287">
        <f t="shared" ref="BQ176:BW176" si="26">IF(ISERROR(VLOOKUP(BQ173,$D138:$M145,9,0)),BP176,VLOOKUP(BQ173,$D138:$M145,9,0))</f>
        <v>0</v>
      </c>
      <c r="BR176" s="287">
        <f t="shared" si="26"/>
        <v>0</v>
      </c>
      <c r="BS176" s="287">
        <f t="shared" si="26"/>
        <v>0</v>
      </c>
      <c r="BT176" s="287">
        <f t="shared" si="26"/>
        <v>0</v>
      </c>
      <c r="BU176" s="287">
        <f t="shared" si="26"/>
        <v>0</v>
      </c>
      <c r="BV176" s="287">
        <f t="shared" si="26"/>
        <v>0</v>
      </c>
      <c r="BW176" s="287">
        <f t="shared" si="26"/>
        <v>0</v>
      </c>
    </row>
    <row r="177" spans="1:75" hidden="1" outlineLevel="1">
      <c r="A177" s="1"/>
      <c r="B177" s="280" t="s">
        <v>105</v>
      </c>
      <c r="C177" s="287">
        <f>IF(ISERROR(VLOOKUP(C173,$D147:$M153,9,0)),"",VLOOKUP(C173,$D147:$M153,9,0))</f>
        <v>50</v>
      </c>
      <c r="D177" s="287">
        <f>IF(ISERROR(VLOOKUP(D173,$D147:$M154,9,0)),C177,VLOOKUP(D173,$D147:$M154,9,0))</f>
        <v>30</v>
      </c>
      <c r="E177" s="287">
        <f>IF(ISERROR(VLOOKUP(E173,$D147:$M154,9,0)),D177,VLOOKUP(E173,$D147:$M154,9,0))</f>
        <v>30</v>
      </c>
      <c r="F177" s="287">
        <f t="shared" ref="F177:BQ177" si="27">IF(ISERROR(VLOOKUP(F173,$D147:$M154,9,0)),E177,VLOOKUP(F173,$D147:$M154,9,0))</f>
        <v>30</v>
      </c>
      <c r="G177" s="287">
        <f t="shared" si="27"/>
        <v>35</v>
      </c>
      <c r="H177" s="287">
        <f t="shared" si="27"/>
        <v>35</v>
      </c>
      <c r="I177" s="287">
        <f t="shared" si="27"/>
        <v>35</v>
      </c>
      <c r="J177" s="287">
        <f t="shared" si="27"/>
        <v>35</v>
      </c>
      <c r="K177" s="287">
        <f t="shared" si="27"/>
        <v>35</v>
      </c>
      <c r="L177" s="287">
        <f t="shared" si="27"/>
        <v>35</v>
      </c>
      <c r="M177" s="287">
        <f t="shared" si="27"/>
        <v>55</v>
      </c>
      <c r="N177" s="287">
        <f t="shared" si="27"/>
        <v>55</v>
      </c>
      <c r="O177" s="287">
        <f t="shared" si="27"/>
        <v>55</v>
      </c>
      <c r="P177" s="287">
        <f t="shared" si="27"/>
        <v>60</v>
      </c>
      <c r="Q177" s="287">
        <f t="shared" si="27"/>
        <v>60</v>
      </c>
      <c r="R177" s="287">
        <f t="shared" si="27"/>
        <v>60</v>
      </c>
      <c r="S177" s="287">
        <f t="shared" si="27"/>
        <v>105</v>
      </c>
      <c r="T177" s="287">
        <f t="shared" si="27"/>
        <v>105</v>
      </c>
      <c r="U177" s="287">
        <f t="shared" si="27"/>
        <v>105</v>
      </c>
      <c r="V177" s="287">
        <f t="shared" si="27"/>
        <v>105</v>
      </c>
      <c r="W177" s="287">
        <f t="shared" si="27"/>
        <v>100</v>
      </c>
      <c r="X177" s="287">
        <f t="shared" si="27"/>
        <v>100</v>
      </c>
      <c r="Y177" s="287">
        <f t="shared" si="27"/>
        <v>0</v>
      </c>
      <c r="Z177" s="287">
        <f t="shared" si="27"/>
        <v>0</v>
      </c>
      <c r="AA177" s="287">
        <f t="shared" si="27"/>
        <v>0</v>
      </c>
      <c r="AB177" s="287">
        <f t="shared" si="27"/>
        <v>0</v>
      </c>
      <c r="AC177" s="287">
        <f t="shared" si="27"/>
        <v>0</v>
      </c>
      <c r="AD177" s="287">
        <f t="shared" si="27"/>
        <v>0</v>
      </c>
      <c r="AE177" s="287">
        <f t="shared" si="27"/>
        <v>0</v>
      </c>
      <c r="AF177" s="287">
        <f t="shared" si="27"/>
        <v>0</v>
      </c>
      <c r="AG177" s="287">
        <f t="shared" si="27"/>
        <v>0</v>
      </c>
      <c r="AH177" s="287">
        <f t="shared" si="27"/>
        <v>0</v>
      </c>
      <c r="AI177" s="287">
        <f t="shared" si="27"/>
        <v>0</v>
      </c>
      <c r="AJ177" s="287">
        <f t="shared" si="27"/>
        <v>0</v>
      </c>
      <c r="AK177" s="287">
        <f t="shared" si="27"/>
        <v>0</v>
      </c>
      <c r="AL177" s="287">
        <f t="shared" si="27"/>
        <v>0</v>
      </c>
      <c r="AM177" s="287">
        <f t="shared" si="27"/>
        <v>0</v>
      </c>
      <c r="AN177" s="287">
        <f t="shared" si="27"/>
        <v>0</v>
      </c>
      <c r="AO177" s="287">
        <f t="shared" si="27"/>
        <v>0</v>
      </c>
      <c r="AP177" s="287">
        <f t="shared" si="27"/>
        <v>0</v>
      </c>
      <c r="AQ177" s="287">
        <f t="shared" si="27"/>
        <v>0</v>
      </c>
      <c r="AR177" s="287">
        <f t="shared" si="27"/>
        <v>0</v>
      </c>
      <c r="AS177" s="287">
        <f t="shared" si="27"/>
        <v>0</v>
      </c>
      <c r="AT177" s="287">
        <f t="shared" si="27"/>
        <v>0</v>
      </c>
      <c r="AU177" s="287">
        <f t="shared" si="27"/>
        <v>0</v>
      </c>
      <c r="AV177" s="287">
        <f t="shared" si="27"/>
        <v>0</v>
      </c>
      <c r="AW177" s="287">
        <f t="shared" si="27"/>
        <v>0</v>
      </c>
      <c r="AX177" s="287">
        <f t="shared" si="27"/>
        <v>0</v>
      </c>
      <c r="AY177" s="287">
        <f t="shared" si="27"/>
        <v>0</v>
      </c>
      <c r="AZ177" s="287">
        <f t="shared" si="27"/>
        <v>0</v>
      </c>
      <c r="BA177" s="287">
        <f t="shared" si="27"/>
        <v>0</v>
      </c>
      <c r="BB177" s="287">
        <f t="shared" si="27"/>
        <v>0</v>
      </c>
      <c r="BC177" s="287">
        <f t="shared" si="27"/>
        <v>0</v>
      </c>
      <c r="BD177" s="287">
        <f t="shared" si="27"/>
        <v>0</v>
      </c>
      <c r="BE177" s="287">
        <f t="shared" si="27"/>
        <v>0</v>
      </c>
      <c r="BF177" s="287">
        <f t="shared" si="27"/>
        <v>0</v>
      </c>
      <c r="BG177" s="287">
        <f t="shared" si="27"/>
        <v>0</v>
      </c>
      <c r="BH177" s="287">
        <f t="shared" si="27"/>
        <v>0</v>
      </c>
      <c r="BI177" s="287">
        <f t="shared" si="27"/>
        <v>0</v>
      </c>
      <c r="BJ177" s="287">
        <f t="shared" si="27"/>
        <v>0</v>
      </c>
      <c r="BK177" s="287">
        <f t="shared" si="27"/>
        <v>0</v>
      </c>
      <c r="BL177" s="287">
        <f t="shared" si="27"/>
        <v>0</v>
      </c>
      <c r="BM177" s="287">
        <f t="shared" si="27"/>
        <v>0</v>
      </c>
      <c r="BN177" s="287">
        <f t="shared" si="27"/>
        <v>0</v>
      </c>
      <c r="BO177" s="287">
        <f t="shared" si="27"/>
        <v>0</v>
      </c>
      <c r="BP177" s="287">
        <f t="shared" si="27"/>
        <v>0</v>
      </c>
      <c r="BQ177" s="287">
        <f t="shared" si="27"/>
        <v>0</v>
      </c>
      <c r="BR177" s="287">
        <f t="shared" ref="BR177:BW177" si="28">IF(ISERROR(VLOOKUP(BR173,$D147:$M154,9,0)),BQ177,VLOOKUP(BR173,$D147:$M154,9,0))</f>
        <v>0</v>
      </c>
      <c r="BS177" s="287">
        <f t="shared" si="28"/>
        <v>0</v>
      </c>
      <c r="BT177" s="287">
        <f t="shared" si="28"/>
        <v>0</v>
      </c>
      <c r="BU177" s="287">
        <f t="shared" si="28"/>
        <v>0</v>
      </c>
      <c r="BV177" s="287">
        <f t="shared" si="28"/>
        <v>0</v>
      </c>
      <c r="BW177" s="287">
        <f t="shared" si="28"/>
        <v>0</v>
      </c>
    </row>
    <row r="178" spans="1:75" hidden="1" outlineLevel="1">
      <c r="A178" s="1"/>
      <c r="B178" s="280" t="s">
        <v>106</v>
      </c>
      <c r="C178" s="287" t="str">
        <f>IF(ISERROR(VLOOKUP(C173,$D156:$M162,9,0)),"",VLOOKUP(C173,$D156:$M162,9,0))</f>
        <v/>
      </c>
      <c r="D178" s="287" t="str">
        <f>IF(ISERROR(VLOOKUP(D173,$D156:$M163,9,0)),C178,VLOOKUP(D173,$D156:$M163,9,0))</f>
        <v/>
      </c>
      <c r="E178" s="287" t="str">
        <f t="shared" ref="E178:BP178" si="29">IF(ISERROR(VLOOKUP(E173,$D156:$M163,9,0)),D178,VLOOKUP(E173,$D156:$M163,9,0))</f>
        <v/>
      </c>
      <c r="F178" s="287" t="str">
        <f t="shared" si="29"/>
        <v/>
      </c>
      <c r="G178" s="287" t="str">
        <f t="shared" si="29"/>
        <v/>
      </c>
      <c r="H178" s="287" t="str">
        <f t="shared" si="29"/>
        <v/>
      </c>
      <c r="I178" s="287" t="str">
        <f t="shared" si="29"/>
        <v/>
      </c>
      <c r="J178" s="287" t="str">
        <f t="shared" si="29"/>
        <v/>
      </c>
      <c r="K178" s="287" t="str">
        <f t="shared" si="29"/>
        <v/>
      </c>
      <c r="L178" s="287" t="str">
        <f t="shared" si="29"/>
        <v/>
      </c>
      <c r="M178" s="287" t="str">
        <f t="shared" si="29"/>
        <v/>
      </c>
      <c r="N178" s="287" t="str">
        <f t="shared" si="29"/>
        <v/>
      </c>
      <c r="O178" s="287" t="str">
        <f t="shared" si="29"/>
        <v/>
      </c>
      <c r="P178" s="287" t="str">
        <f t="shared" si="29"/>
        <v/>
      </c>
      <c r="Q178" s="287" t="str">
        <f t="shared" si="29"/>
        <v/>
      </c>
      <c r="R178" s="287" t="str">
        <f t="shared" si="29"/>
        <v/>
      </c>
      <c r="S178" s="287" t="str">
        <f t="shared" si="29"/>
        <v/>
      </c>
      <c r="T178" s="287" t="str">
        <f t="shared" si="29"/>
        <v/>
      </c>
      <c r="U178" s="287" t="str">
        <f t="shared" si="29"/>
        <v/>
      </c>
      <c r="V178" s="287" t="str">
        <f t="shared" si="29"/>
        <v/>
      </c>
      <c r="W178" s="287" t="str">
        <f t="shared" si="29"/>
        <v/>
      </c>
      <c r="X178" s="287" t="str">
        <f t="shared" si="29"/>
        <v/>
      </c>
      <c r="Y178" s="287" t="str">
        <f t="shared" si="29"/>
        <v/>
      </c>
      <c r="Z178" s="287" t="str">
        <f t="shared" si="29"/>
        <v/>
      </c>
      <c r="AA178" s="287" t="str">
        <f t="shared" si="29"/>
        <v/>
      </c>
      <c r="AB178" s="287" t="str">
        <f t="shared" si="29"/>
        <v/>
      </c>
      <c r="AC178" s="287" t="str">
        <f t="shared" si="29"/>
        <v/>
      </c>
      <c r="AD178" s="287" t="str">
        <f t="shared" si="29"/>
        <v/>
      </c>
      <c r="AE178" s="287" t="str">
        <f t="shared" si="29"/>
        <v/>
      </c>
      <c r="AF178" s="287" t="str">
        <f t="shared" si="29"/>
        <v/>
      </c>
      <c r="AG178" s="287" t="str">
        <f t="shared" si="29"/>
        <v/>
      </c>
      <c r="AH178" s="287" t="str">
        <f t="shared" si="29"/>
        <v/>
      </c>
      <c r="AI178" s="287" t="str">
        <f t="shared" si="29"/>
        <v/>
      </c>
      <c r="AJ178" s="287" t="str">
        <f t="shared" si="29"/>
        <v/>
      </c>
      <c r="AK178" s="287" t="str">
        <f t="shared" si="29"/>
        <v/>
      </c>
      <c r="AL178" s="287" t="str">
        <f t="shared" si="29"/>
        <v/>
      </c>
      <c r="AM178" s="287" t="str">
        <f t="shared" si="29"/>
        <v/>
      </c>
      <c r="AN178" s="287" t="str">
        <f t="shared" si="29"/>
        <v/>
      </c>
      <c r="AO178" s="287" t="str">
        <f t="shared" si="29"/>
        <v/>
      </c>
      <c r="AP178" s="287" t="str">
        <f t="shared" si="29"/>
        <v/>
      </c>
      <c r="AQ178" s="287" t="str">
        <f t="shared" si="29"/>
        <v/>
      </c>
      <c r="AR178" s="287" t="str">
        <f t="shared" si="29"/>
        <v/>
      </c>
      <c r="AS178" s="287" t="str">
        <f t="shared" si="29"/>
        <v/>
      </c>
      <c r="AT178" s="287" t="str">
        <f t="shared" si="29"/>
        <v/>
      </c>
      <c r="AU178" s="287" t="str">
        <f t="shared" si="29"/>
        <v/>
      </c>
      <c r="AV178" s="287" t="str">
        <f t="shared" si="29"/>
        <v/>
      </c>
      <c r="AW178" s="287" t="str">
        <f t="shared" si="29"/>
        <v/>
      </c>
      <c r="AX178" s="287" t="str">
        <f t="shared" si="29"/>
        <v/>
      </c>
      <c r="AY178" s="287" t="str">
        <f t="shared" si="29"/>
        <v/>
      </c>
      <c r="AZ178" s="287" t="str">
        <f t="shared" si="29"/>
        <v/>
      </c>
      <c r="BA178" s="287" t="str">
        <f t="shared" si="29"/>
        <v/>
      </c>
      <c r="BB178" s="287" t="str">
        <f t="shared" si="29"/>
        <v/>
      </c>
      <c r="BC178" s="287" t="str">
        <f t="shared" si="29"/>
        <v/>
      </c>
      <c r="BD178" s="287" t="str">
        <f t="shared" si="29"/>
        <v/>
      </c>
      <c r="BE178" s="287" t="str">
        <f t="shared" si="29"/>
        <v/>
      </c>
      <c r="BF178" s="287" t="str">
        <f t="shared" si="29"/>
        <v/>
      </c>
      <c r="BG178" s="287" t="str">
        <f t="shared" si="29"/>
        <v/>
      </c>
      <c r="BH178" s="287" t="str">
        <f t="shared" si="29"/>
        <v/>
      </c>
      <c r="BI178" s="287" t="str">
        <f t="shared" si="29"/>
        <v/>
      </c>
      <c r="BJ178" s="287" t="str">
        <f t="shared" si="29"/>
        <v/>
      </c>
      <c r="BK178" s="287" t="str">
        <f t="shared" si="29"/>
        <v/>
      </c>
      <c r="BL178" s="287" t="str">
        <f t="shared" si="29"/>
        <v/>
      </c>
      <c r="BM178" s="287" t="str">
        <f t="shared" si="29"/>
        <v/>
      </c>
      <c r="BN178" s="287" t="str">
        <f t="shared" si="29"/>
        <v/>
      </c>
      <c r="BO178" s="287" t="str">
        <f t="shared" si="29"/>
        <v/>
      </c>
      <c r="BP178" s="287" t="str">
        <f t="shared" si="29"/>
        <v/>
      </c>
      <c r="BQ178" s="287" t="str">
        <f t="shared" ref="BQ178:BW178" si="30">IF(ISERROR(VLOOKUP(BQ173,$D156:$M163,9,0)),BP178,VLOOKUP(BQ173,$D156:$M163,9,0))</f>
        <v/>
      </c>
      <c r="BR178" s="287" t="str">
        <f t="shared" si="30"/>
        <v/>
      </c>
      <c r="BS178" s="287" t="str">
        <f t="shared" si="30"/>
        <v/>
      </c>
      <c r="BT178" s="287" t="str">
        <f t="shared" si="30"/>
        <v/>
      </c>
      <c r="BU178" s="287" t="str">
        <f t="shared" si="30"/>
        <v/>
      </c>
      <c r="BV178" s="287" t="str">
        <f t="shared" si="30"/>
        <v/>
      </c>
      <c r="BW178" s="287" t="str">
        <f t="shared" si="30"/>
        <v/>
      </c>
    </row>
    <row r="179" spans="1:75" hidden="1" outlineLevel="1">
      <c r="A179" s="1"/>
      <c r="B179" s="280" t="s">
        <v>107</v>
      </c>
      <c r="C179" s="287" t="str">
        <f>IF(ISERROR(VLOOKUP(C173,$D165:$M171,9,0)),"",VLOOKUP(C173,$D165:$M171,9,0))</f>
        <v/>
      </c>
      <c r="D179" s="287" t="str">
        <f>IF(ISERROR(VLOOKUP(D173,$D165:$M172,9,0)),C179,VLOOKUP(D173,$D165:$M172,9,0))</f>
        <v/>
      </c>
      <c r="E179" s="287" t="str">
        <f t="shared" ref="E179:BP179" si="31">IF(ISERROR(VLOOKUP(E173,$D165:$M172,9,0)),D179,VLOOKUP(E173,$D165:$M172,9,0))</f>
        <v/>
      </c>
      <c r="F179" s="287" t="str">
        <f t="shared" si="31"/>
        <v/>
      </c>
      <c r="G179" s="287" t="str">
        <f t="shared" si="31"/>
        <v/>
      </c>
      <c r="H179" s="287" t="str">
        <f t="shared" si="31"/>
        <v/>
      </c>
      <c r="I179" s="287" t="str">
        <f t="shared" si="31"/>
        <v/>
      </c>
      <c r="J179" s="287" t="str">
        <f t="shared" si="31"/>
        <v/>
      </c>
      <c r="K179" s="287" t="str">
        <f t="shared" si="31"/>
        <v/>
      </c>
      <c r="L179" s="287" t="str">
        <f t="shared" si="31"/>
        <v/>
      </c>
      <c r="M179" s="287" t="str">
        <f t="shared" si="31"/>
        <v/>
      </c>
      <c r="N179" s="287" t="str">
        <f t="shared" si="31"/>
        <v/>
      </c>
      <c r="O179" s="287" t="str">
        <f t="shared" si="31"/>
        <v/>
      </c>
      <c r="P179" s="287" t="str">
        <f t="shared" si="31"/>
        <v/>
      </c>
      <c r="Q179" s="287" t="str">
        <f t="shared" si="31"/>
        <v/>
      </c>
      <c r="R179" s="287" t="str">
        <f t="shared" si="31"/>
        <v/>
      </c>
      <c r="S179" s="287" t="str">
        <f t="shared" si="31"/>
        <v/>
      </c>
      <c r="T179" s="287" t="str">
        <f t="shared" si="31"/>
        <v/>
      </c>
      <c r="U179" s="287" t="str">
        <f t="shared" si="31"/>
        <v/>
      </c>
      <c r="V179" s="287" t="str">
        <f t="shared" si="31"/>
        <v/>
      </c>
      <c r="W179" s="287" t="str">
        <f t="shared" si="31"/>
        <v/>
      </c>
      <c r="X179" s="287" t="str">
        <f t="shared" si="31"/>
        <v/>
      </c>
      <c r="Y179" s="287" t="str">
        <f t="shared" si="31"/>
        <v/>
      </c>
      <c r="Z179" s="287" t="str">
        <f t="shared" si="31"/>
        <v/>
      </c>
      <c r="AA179" s="287" t="str">
        <f t="shared" si="31"/>
        <v/>
      </c>
      <c r="AB179" s="287" t="str">
        <f t="shared" si="31"/>
        <v/>
      </c>
      <c r="AC179" s="287" t="str">
        <f t="shared" si="31"/>
        <v/>
      </c>
      <c r="AD179" s="287" t="str">
        <f t="shared" si="31"/>
        <v/>
      </c>
      <c r="AE179" s="287" t="str">
        <f t="shared" si="31"/>
        <v/>
      </c>
      <c r="AF179" s="287" t="str">
        <f t="shared" si="31"/>
        <v/>
      </c>
      <c r="AG179" s="287" t="str">
        <f t="shared" si="31"/>
        <v/>
      </c>
      <c r="AH179" s="287" t="str">
        <f t="shared" si="31"/>
        <v/>
      </c>
      <c r="AI179" s="287" t="str">
        <f t="shared" si="31"/>
        <v/>
      </c>
      <c r="AJ179" s="287" t="str">
        <f t="shared" si="31"/>
        <v/>
      </c>
      <c r="AK179" s="287" t="str">
        <f t="shared" si="31"/>
        <v/>
      </c>
      <c r="AL179" s="287" t="str">
        <f t="shared" si="31"/>
        <v/>
      </c>
      <c r="AM179" s="287" t="str">
        <f t="shared" si="31"/>
        <v/>
      </c>
      <c r="AN179" s="287" t="str">
        <f t="shared" si="31"/>
        <v/>
      </c>
      <c r="AO179" s="287" t="str">
        <f t="shared" si="31"/>
        <v/>
      </c>
      <c r="AP179" s="287" t="str">
        <f t="shared" si="31"/>
        <v/>
      </c>
      <c r="AQ179" s="287" t="str">
        <f t="shared" si="31"/>
        <v/>
      </c>
      <c r="AR179" s="287" t="str">
        <f t="shared" si="31"/>
        <v/>
      </c>
      <c r="AS179" s="287" t="str">
        <f t="shared" si="31"/>
        <v/>
      </c>
      <c r="AT179" s="287" t="str">
        <f t="shared" si="31"/>
        <v/>
      </c>
      <c r="AU179" s="287" t="str">
        <f t="shared" si="31"/>
        <v/>
      </c>
      <c r="AV179" s="287" t="str">
        <f t="shared" si="31"/>
        <v/>
      </c>
      <c r="AW179" s="287" t="str">
        <f t="shared" si="31"/>
        <v/>
      </c>
      <c r="AX179" s="287" t="str">
        <f t="shared" si="31"/>
        <v/>
      </c>
      <c r="AY179" s="287" t="str">
        <f t="shared" si="31"/>
        <v/>
      </c>
      <c r="AZ179" s="287" t="str">
        <f t="shared" si="31"/>
        <v/>
      </c>
      <c r="BA179" s="287" t="str">
        <f t="shared" si="31"/>
        <v/>
      </c>
      <c r="BB179" s="287" t="str">
        <f t="shared" si="31"/>
        <v/>
      </c>
      <c r="BC179" s="287" t="str">
        <f t="shared" si="31"/>
        <v/>
      </c>
      <c r="BD179" s="287" t="str">
        <f t="shared" si="31"/>
        <v/>
      </c>
      <c r="BE179" s="287" t="str">
        <f t="shared" si="31"/>
        <v/>
      </c>
      <c r="BF179" s="287" t="str">
        <f t="shared" si="31"/>
        <v/>
      </c>
      <c r="BG179" s="287" t="str">
        <f t="shared" si="31"/>
        <v/>
      </c>
      <c r="BH179" s="287" t="str">
        <f t="shared" si="31"/>
        <v/>
      </c>
      <c r="BI179" s="287" t="str">
        <f t="shared" si="31"/>
        <v/>
      </c>
      <c r="BJ179" s="287" t="str">
        <f t="shared" si="31"/>
        <v/>
      </c>
      <c r="BK179" s="287" t="str">
        <f t="shared" si="31"/>
        <v/>
      </c>
      <c r="BL179" s="287" t="str">
        <f t="shared" si="31"/>
        <v/>
      </c>
      <c r="BM179" s="287" t="str">
        <f t="shared" si="31"/>
        <v/>
      </c>
      <c r="BN179" s="287" t="str">
        <f t="shared" si="31"/>
        <v/>
      </c>
      <c r="BO179" s="287" t="str">
        <f t="shared" si="31"/>
        <v/>
      </c>
      <c r="BP179" s="287" t="str">
        <f t="shared" si="31"/>
        <v/>
      </c>
      <c r="BQ179" s="287" t="str">
        <f t="shared" ref="BQ179:BW179" si="32">IF(ISERROR(VLOOKUP(BQ173,$D165:$M172,9,0)),BP179,VLOOKUP(BQ173,$D165:$M172,9,0))</f>
        <v/>
      </c>
      <c r="BR179" s="287" t="str">
        <f t="shared" si="32"/>
        <v/>
      </c>
      <c r="BS179" s="287" t="str">
        <f t="shared" si="32"/>
        <v/>
      </c>
      <c r="BT179" s="287" t="str">
        <f t="shared" si="32"/>
        <v/>
      </c>
      <c r="BU179" s="287" t="str">
        <f t="shared" si="32"/>
        <v/>
      </c>
      <c r="BV179" s="287" t="str">
        <f t="shared" si="32"/>
        <v/>
      </c>
      <c r="BW179" s="287" t="str">
        <f t="shared" si="32"/>
        <v/>
      </c>
    </row>
    <row r="180" spans="1:75" hidden="1" outlineLevel="1">
      <c r="A180" s="1"/>
      <c r="B180" s="123"/>
      <c r="C180" s="123">
        <f>SUM(C176:C179)</f>
        <v>80</v>
      </c>
      <c r="D180" s="123">
        <f t="shared" ref="D180:BE180" si="33">SUM(D176:D179)</f>
        <v>60</v>
      </c>
      <c r="E180" s="123">
        <f t="shared" si="33"/>
        <v>65</v>
      </c>
      <c r="F180" s="123">
        <f t="shared" si="33"/>
        <v>65</v>
      </c>
      <c r="G180" s="123">
        <f t="shared" si="33"/>
        <v>70</v>
      </c>
      <c r="H180" s="123">
        <f t="shared" si="33"/>
        <v>70</v>
      </c>
      <c r="I180" s="123">
        <f t="shared" si="33"/>
        <v>70</v>
      </c>
      <c r="J180" s="123">
        <f t="shared" si="33"/>
        <v>70</v>
      </c>
      <c r="K180" s="123">
        <f t="shared" si="33"/>
        <v>90</v>
      </c>
      <c r="L180" s="123">
        <f t="shared" si="33"/>
        <v>90</v>
      </c>
      <c r="M180" s="123">
        <f t="shared" si="33"/>
        <v>110</v>
      </c>
      <c r="N180" s="123">
        <f t="shared" si="33"/>
        <v>115</v>
      </c>
      <c r="O180" s="123">
        <f t="shared" si="33"/>
        <v>115</v>
      </c>
      <c r="P180" s="123">
        <f t="shared" si="33"/>
        <v>120</v>
      </c>
      <c r="Q180" s="123">
        <f t="shared" si="33"/>
        <v>165</v>
      </c>
      <c r="R180" s="123">
        <f t="shared" si="33"/>
        <v>165</v>
      </c>
      <c r="S180" s="123">
        <f t="shared" si="33"/>
        <v>210</v>
      </c>
      <c r="T180" s="33">
        <f t="shared" si="33"/>
        <v>210</v>
      </c>
      <c r="U180" s="33">
        <f t="shared" si="33"/>
        <v>205</v>
      </c>
      <c r="V180" s="33">
        <f t="shared" si="33"/>
        <v>205</v>
      </c>
      <c r="W180" s="33">
        <f t="shared" si="33"/>
        <v>100</v>
      </c>
      <c r="X180" s="33">
        <f t="shared" si="33"/>
        <v>100</v>
      </c>
      <c r="Y180" s="33">
        <f t="shared" si="33"/>
        <v>0</v>
      </c>
      <c r="Z180" s="33">
        <f t="shared" si="33"/>
        <v>0</v>
      </c>
      <c r="AA180" s="33">
        <f t="shared" si="33"/>
        <v>0</v>
      </c>
      <c r="AB180" s="33">
        <f t="shared" si="33"/>
        <v>0</v>
      </c>
      <c r="AC180" s="33">
        <f t="shared" si="33"/>
        <v>0</v>
      </c>
      <c r="AD180" s="33">
        <f t="shared" si="33"/>
        <v>0</v>
      </c>
      <c r="AE180" s="33">
        <f t="shared" si="33"/>
        <v>0</v>
      </c>
      <c r="AF180" s="33">
        <f t="shared" si="33"/>
        <v>0</v>
      </c>
      <c r="AG180" s="33">
        <f t="shared" si="33"/>
        <v>0</v>
      </c>
      <c r="AH180" s="33">
        <f t="shared" si="33"/>
        <v>0</v>
      </c>
      <c r="AI180" s="33">
        <f t="shared" si="33"/>
        <v>0</v>
      </c>
      <c r="AJ180" s="33">
        <f t="shared" si="33"/>
        <v>0</v>
      </c>
      <c r="AK180" s="33">
        <f t="shared" si="33"/>
        <v>0</v>
      </c>
      <c r="AL180" s="33">
        <f t="shared" si="33"/>
        <v>0</v>
      </c>
      <c r="AM180" s="33">
        <f t="shared" si="33"/>
        <v>0</v>
      </c>
      <c r="AN180" s="33">
        <f t="shared" si="33"/>
        <v>0</v>
      </c>
      <c r="AO180" s="33">
        <f t="shared" si="33"/>
        <v>0</v>
      </c>
      <c r="AP180" s="33">
        <f t="shared" si="33"/>
        <v>0</v>
      </c>
      <c r="AQ180" s="33">
        <f t="shared" si="33"/>
        <v>0</v>
      </c>
      <c r="AR180" s="33">
        <f t="shared" si="33"/>
        <v>0</v>
      </c>
      <c r="AS180" s="33">
        <f t="shared" si="33"/>
        <v>0</v>
      </c>
      <c r="AT180" s="33">
        <f t="shared" si="33"/>
        <v>0</v>
      </c>
      <c r="AU180" s="33">
        <f t="shared" si="33"/>
        <v>0</v>
      </c>
      <c r="AV180" s="33">
        <f t="shared" si="33"/>
        <v>0</v>
      </c>
      <c r="AW180" s="33">
        <f t="shared" si="33"/>
        <v>0</v>
      </c>
      <c r="AX180" s="33">
        <f t="shared" si="33"/>
        <v>0</v>
      </c>
      <c r="AY180" s="33">
        <f t="shared" si="33"/>
        <v>0</v>
      </c>
      <c r="AZ180" s="33">
        <f t="shared" si="33"/>
        <v>0</v>
      </c>
      <c r="BA180" s="33">
        <f t="shared" si="33"/>
        <v>0</v>
      </c>
      <c r="BB180" s="33">
        <f t="shared" si="33"/>
        <v>0</v>
      </c>
      <c r="BC180" s="33">
        <f t="shared" si="33"/>
        <v>0</v>
      </c>
      <c r="BD180" s="33">
        <f t="shared" si="33"/>
        <v>0</v>
      </c>
      <c r="BE180" s="33">
        <f t="shared" si="33"/>
        <v>0</v>
      </c>
      <c r="BF180" s="33">
        <f t="shared" ref="BF180:BW180" si="34">SUM(BF176:BF179)</f>
        <v>0</v>
      </c>
      <c r="BG180" s="33">
        <f t="shared" si="34"/>
        <v>0</v>
      </c>
      <c r="BH180" s="33">
        <f t="shared" si="34"/>
        <v>0</v>
      </c>
      <c r="BI180" s="33">
        <f t="shared" si="34"/>
        <v>0</v>
      </c>
      <c r="BJ180" s="33">
        <f t="shared" si="34"/>
        <v>0</v>
      </c>
      <c r="BK180" s="33">
        <f t="shared" si="34"/>
        <v>0</v>
      </c>
      <c r="BL180" s="33">
        <f t="shared" si="34"/>
        <v>0</v>
      </c>
      <c r="BM180" s="33">
        <f t="shared" si="34"/>
        <v>0</v>
      </c>
      <c r="BN180" s="33">
        <f t="shared" si="34"/>
        <v>0</v>
      </c>
      <c r="BO180" s="33">
        <f t="shared" si="34"/>
        <v>0</v>
      </c>
      <c r="BP180" s="33">
        <f t="shared" si="34"/>
        <v>0</v>
      </c>
      <c r="BQ180" s="33">
        <f t="shared" si="34"/>
        <v>0</v>
      </c>
      <c r="BR180" s="33">
        <f t="shared" si="34"/>
        <v>0</v>
      </c>
      <c r="BS180" s="33">
        <f t="shared" si="34"/>
        <v>0</v>
      </c>
      <c r="BT180" s="33">
        <f t="shared" si="34"/>
        <v>0</v>
      </c>
      <c r="BU180" s="33">
        <f t="shared" si="34"/>
        <v>0</v>
      </c>
      <c r="BV180" s="33">
        <f t="shared" si="34"/>
        <v>0</v>
      </c>
      <c r="BW180" s="33">
        <f t="shared" si="34"/>
        <v>0</v>
      </c>
    </row>
    <row r="181" spans="1:75" hidden="1" outlineLevel="1">
      <c r="A181" s="1"/>
      <c r="B181" s="1"/>
      <c r="C181" s="1"/>
      <c r="D181" s="1"/>
      <c r="E181" s="1"/>
      <c r="F181" s="1"/>
      <c r="G181" s="1"/>
      <c r="H181" s="1"/>
      <c r="I181" s="1"/>
      <c r="J181" s="1"/>
      <c r="K181" s="1"/>
      <c r="L181" s="1"/>
      <c r="M181" s="1"/>
      <c r="N181" s="1"/>
      <c r="O181" s="1"/>
      <c r="P181" s="1"/>
      <c r="Q181" s="1"/>
      <c r="R181" s="1"/>
      <c r="S181" s="1"/>
    </row>
    <row r="182" spans="1:75" hidden="1" outlineLevel="1">
      <c r="A182" s="1"/>
      <c r="B182" s="1"/>
      <c r="C182" s="1"/>
      <c r="D182" s="1"/>
      <c r="E182" s="1"/>
      <c r="F182" s="1"/>
      <c r="G182" s="1"/>
      <c r="H182" s="1"/>
      <c r="I182" s="1"/>
      <c r="J182" s="1"/>
      <c r="K182" s="1"/>
      <c r="L182" s="1"/>
      <c r="M182" s="1"/>
      <c r="N182" s="1"/>
      <c r="O182" s="1"/>
      <c r="P182" s="1"/>
      <c r="Q182" s="1"/>
      <c r="R182" s="1"/>
      <c r="S182" s="1"/>
    </row>
    <row r="183" spans="1:75" ht="16.5" collapsed="1">
      <c r="A183" s="286" t="s">
        <v>378</v>
      </c>
      <c r="B183" s="1" t="s">
        <v>52</v>
      </c>
      <c r="C183" s="1"/>
      <c r="D183" s="1"/>
      <c r="E183" s="1"/>
      <c r="F183" s="1"/>
      <c r="G183" s="1"/>
      <c r="H183" s="1"/>
      <c r="I183" s="1"/>
      <c r="J183" s="516" t="s">
        <v>116</v>
      </c>
      <c r="K183" s="516"/>
      <c r="L183" s="516"/>
      <c r="M183" s="516"/>
      <c r="N183" s="1"/>
      <c r="O183" s="1"/>
      <c r="P183" s="1"/>
      <c r="Q183" s="1"/>
      <c r="R183" s="1"/>
      <c r="S183" s="1"/>
    </row>
    <row r="184" spans="1:75" ht="14.25" thickBot="1">
      <c r="A184" s="1"/>
      <c r="B184" s="549">
        <f>YEAR(C12)</f>
        <v>2025</v>
      </c>
      <c r="C184" s="549"/>
      <c r="D184" s="541" t="s">
        <v>27</v>
      </c>
      <c r="E184" s="541"/>
      <c r="F184" s="549">
        <v>20</v>
      </c>
      <c r="G184" s="549"/>
      <c r="H184" s="541" t="s">
        <v>29</v>
      </c>
      <c r="I184" s="541"/>
      <c r="J184" s="514"/>
      <c r="K184" s="514"/>
      <c r="L184" s="514"/>
      <c r="M184" s="514"/>
      <c r="N184" s="1"/>
      <c r="O184" s="1"/>
      <c r="P184" s="1"/>
      <c r="Q184" s="1"/>
      <c r="R184" s="1"/>
      <c r="S184" s="1"/>
    </row>
    <row r="185" spans="1:75" ht="14.25" thickBot="1">
      <c r="A185" s="1"/>
      <c r="B185" s="546"/>
      <c r="C185" s="546"/>
      <c r="D185" s="500" t="s">
        <v>27</v>
      </c>
      <c r="E185" s="500"/>
      <c r="F185" s="546"/>
      <c r="G185" s="546"/>
      <c r="H185" s="500" t="s">
        <v>29</v>
      </c>
      <c r="I185" s="500"/>
      <c r="J185" s="515"/>
      <c r="K185" s="515"/>
      <c r="L185" s="515"/>
      <c r="M185" s="515"/>
      <c r="N185" s="1"/>
      <c r="O185" s="1"/>
      <c r="P185" s="1"/>
      <c r="Q185" s="1"/>
      <c r="R185" s="1"/>
      <c r="S185" s="1"/>
    </row>
    <row r="186" spans="1:75" ht="14.25" thickBot="1">
      <c r="A186" s="1"/>
      <c r="B186" s="513"/>
      <c r="C186" s="513"/>
      <c r="D186" s="500" t="s">
        <v>27</v>
      </c>
      <c r="E186" s="500"/>
      <c r="F186" s="513"/>
      <c r="G186" s="513"/>
      <c r="H186" s="500" t="s">
        <v>29</v>
      </c>
      <c r="I186" s="500"/>
      <c r="J186" s="515"/>
      <c r="K186" s="515"/>
      <c r="L186" s="515"/>
      <c r="M186" s="515"/>
      <c r="N186" s="1"/>
      <c r="O186" s="1"/>
      <c r="P186" s="1"/>
      <c r="Q186" s="1"/>
      <c r="R186" s="1"/>
      <c r="S186" s="1"/>
    </row>
    <row r="187" spans="1:75" ht="14.25" thickBot="1">
      <c r="A187" s="1"/>
      <c r="B187" s="513"/>
      <c r="C187" s="513"/>
      <c r="D187" s="500" t="s">
        <v>27</v>
      </c>
      <c r="E187" s="500"/>
      <c r="F187" s="513"/>
      <c r="G187" s="513"/>
      <c r="H187" s="500" t="s">
        <v>29</v>
      </c>
      <c r="I187" s="500"/>
      <c r="J187" s="515"/>
      <c r="K187" s="515"/>
      <c r="L187" s="515"/>
      <c r="M187" s="515"/>
      <c r="N187" s="1"/>
      <c r="O187" s="1"/>
      <c r="P187" s="1"/>
      <c r="Q187" s="1"/>
      <c r="R187" s="1"/>
      <c r="S187" s="1"/>
    </row>
    <row r="188" spans="1:75" ht="14.25" thickBot="1">
      <c r="A188" s="1"/>
      <c r="B188" s="513"/>
      <c r="C188" s="513"/>
      <c r="D188" s="500" t="s">
        <v>27</v>
      </c>
      <c r="E188" s="500"/>
      <c r="F188" s="513"/>
      <c r="G188" s="513"/>
      <c r="H188" s="500" t="s">
        <v>29</v>
      </c>
      <c r="I188" s="500"/>
      <c r="J188" s="515"/>
      <c r="K188" s="515"/>
      <c r="L188" s="515"/>
      <c r="M188" s="515"/>
      <c r="N188" s="1"/>
      <c r="O188" s="1"/>
      <c r="P188" s="1"/>
      <c r="Q188" s="1"/>
      <c r="R188" s="1"/>
      <c r="S188" s="1"/>
    </row>
    <row r="189" spans="1:75" ht="14.25" thickBot="1">
      <c r="A189" s="1"/>
      <c r="B189" s="513"/>
      <c r="C189" s="513"/>
      <c r="D189" s="500" t="s">
        <v>27</v>
      </c>
      <c r="E189" s="500"/>
      <c r="F189" s="513"/>
      <c r="G189" s="513"/>
      <c r="H189" s="500" t="s">
        <v>29</v>
      </c>
      <c r="I189" s="500"/>
      <c r="J189" s="515"/>
      <c r="K189" s="515"/>
      <c r="L189" s="515"/>
      <c r="M189" s="515"/>
      <c r="N189" s="1"/>
      <c r="O189" s="1"/>
      <c r="P189" s="1"/>
      <c r="Q189" s="1"/>
      <c r="R189" s="1"/>
      <c r="S189" s="1"/>
    </row>
    <row r="190" spans="1:75" ht="14.25" thickBot="1">
      <c r="A190" s="1"/>
      <c r="B190" s="513"/>
      <c r="C190" s="513"/>
      <c r="D190" s="500" t="s">
        <v>27</v>
      </c>
      <c r="E190" s="500"/>
      <c r="F190" s="513"/>
      <c r="G190" s="513"/>
      <c r="H190" s="500" t="s">
        <v>29</v>
      </c>
      <c r="I190" s="500"/>
      <c r="J190" s="514"/>
      <c r="K190" s="514"/>
      <c r="L190" s="514"/>
      <c r="M190" s="514"/>
      <c r="N190" s="1"/>
      <c r="O190" s="1"/>
      <c r="P190" s="1"/>
      <c r="Q190" s="1"/>
      <c r="R190" s="1"/>
      <c r="S190" s="1"/>
    </row>
    <row r="191" spans="1:75">
      <c r="A191" s="1"/>
      <c r="B191" s="633" t="s">
        <v>476</v>
      </c>
      <c r="C191" s="633"/>
      <c r="D191" s="633"/>
      <c r="E191" s="633"/>
      <c r="F191" s="633"/>
      <c r="G191" s="633"/>
      <c r="H191" s="633"/>
      <c r="I191" s="633"/>
      <c r="J191" s="633"/>
      <c r="K191" s="633"/>
      <c r="L191" s="633"/>
      <c r="M191" s="633"/>
      <c r="N191" s="1"/>
      <c r="O191" s="1"/>
      <c r="P191" s="1"/>
      <c r="Q191" s="1"/>
      <c r="R191" s="1"/>
      <c r="S191" s="1"/>
    </row>
    <row r="192" spans="1:75">
      <c r="A192" s="1"/>
      <c r="B192" s="1"/>
      <c r="C192" s="1"/>
      <c r="D192" s="1"/>
      <c r="E192" s="1"/>
      <c r="F192" s="1"/>
      <c r="G192" s="1"/>
      <c r="H192" s="1"/>
      <c r="I192" s="1"/>
      <c r="J192" s="1"/>
      <c r="K192" s="1"/>
      <c r="L192" s="1"/>
      <c r="M192" s="1"/>
      <c r="N192" s="1"/>
      <c r="O192" s="1"/>
      <c r="P192" s="1"/>
      <c r="Q192" s="1"/>
      <c r="R192" s="1"/>
      <c r="S192" s="1"/>
    </row>
    <row r="193" spans="1:22">
      <c r="A193" s="1"/>
      <c r="B193" s="1" t="s">
        <v>53</v>
      </c>
      <c r="C193" s="1"/>
      <c r="D193" s="1"/>
      <c r="E193" s="1"/>
      <c r="F193" s="1"/>
      <c r="G193" s="1"/>
      <c r="H193" s="1"/>
      <c r="I193" s="1"/>
      <c r="J193" s="1"/>
      <c r="K193" s="1"/>
      <c r="L193" s="1"/>
      <c r="M193" s="1"/>
      <c r="N193" s="1"/>
      <c r="O193" s="1"/>
      <c r="P193" s="1"/>
      <c r="Q193" s="1"/>
      <c r="R193" s="1"/>
      <c r="S193" s="1"/>
    </row>
    <row r="194" spans="1:22">
      <c r="A194" s="1"/>
      <c r="B194" s="1" t="s">
        <v>117</v>
      </c>
      <c r="C194" s="1"/>
      <c r="D194" s="1"/>
      <c r="E194" s="1"/>
      <c r="F194" s="1"/>
      <c r="G194" s="1"/>
      <c r="H194" s="1"/>
      <c r="I194" s="1"/>
      <c r="J194" s="1"/>
      <c r="K194" s="1"/>
      <c r="L194" s="1"/>
      <c r="M194" s="1"/>
      <c r="N194" s="1"/>
      <c r="O194" s="1"/>
      <c r="P194" s="1"/>
      <c r="Q194" s="1"/>
      <c r="R194" s="1"/>
      <c r="S194" s="1"/>
      <c r="U194" s="16"/>
    </row>
    <row r="195" spans="1:22" ht="14.25" thickBot="1">
      <c r="A195" s="1"/>
      <c r="B195" s="546">
        <f>YEAR(C12)</f>
        <v>2025</v>
      </c>
      <c r="C195" s="546"/>
      <c r="D195" s="541" t="s">
        <v>27</v>
      </c>
      <c r="E195" s="541"/>
      <c r="F195" s="546">
        <v>15</v>
      </c>
      <c r="G195" s="546"/>
      <c r="H195" s="541" t="s">
        <v>29</v>
      </c>
      <c r="I195" s="541"/>
      <c r="J195" s="514"/>
      <c r="K195" s="514"/>
      <c r="L195" s="514"/>
      <c r="M195" s="514"/>
      <c r="N195" s="1"/>
      <c r="O195" s="1"/>
      <c r="P195" s="1"/>
      <c r="Q195" s="1"/>
      <c r="R195" s="1"/>
      <c r="S195" s="1"/>
      <c r="U195" s="16"/>
    </row>
    <row r="196" spans="1:22" ht="14.25" thickBot="1">
      <c r="A196" s="1"/>
      <c r="B196" s="513"/>
      <c r="C196" s="513"/>
      <c r="D196" s="500" t="s">
        <v>27</v>
      </c>
      <c r="E196" s="500"/>
      <c r="F196" s="513"/>
      <c r="G196" s="513"/>
      <c r="H196" s="500" t="s">
        <v>29</v>
      </c>
      <c r="I196" s="500"/>
      <c r="J196" s="515"/>
      <c r="K196" s="515"/>
      <c r="L196" s="515"/>
      <c r="M196" s="515"/>
      <c r="N196" s="1"/>
      <c r="O196" s="1"/>
      <c r="P196" s="1"/>
      <c r="Q196" s="1"/>
      <c r="R196" s="1"/>
      <c r="S196" s="1"/>
    </row>
    <row r="197" spans="1:22" ht="14.25" thickBot="1">
      <c r="A197" s="1"/>
      <c r="B197" s="513"/>
      <c r="C197" s="513"/>
      <c r="D197" s="500" t="s">
        <v>27</v>
      </c>
      <c r="E197" s="500"/>
      <c r="F197" s="513"/>
      <c r="G197" s="513"/>
      <c r="H197" s="500" t="s">
        <v>29</v>
      </c>
      <c r="I197" s="500"/>
      <c r="J197" s="515"/>
      <c r="K197" s="515"/>
      <c r="L197" s="515"/>
      <c r="M197" s="515"/>
      <c r="N197" s="1"/>
      <c r="O197" s="1"/>
      <c r="P197" s="1"/>
      <c r="Q197" s="1"/>
      <c r="R197" s="1"/>
      <c r="S197" s="1"/>
      <c r="U197" s="16"/>
    </row>
    <row r="198" spans="1:22" ht="14.25" thickBot="1">
      <c r="A198" s="1"/>
      <c r="B198" s="513"/>
      <c r="C198" s="513"/>
      <c r="D198" s="500" t="s">
        <v>27</v>
      </c>
      <c r="E198" s="500"/>
      <c r="F198" s="513"/>
      <c r="G198" s="513"/>
      <c r="H198" s="500" t="s">
        <v>29</v>
      </c>
      <c r="I198" s="500"/>
      <c r="J198" s="515"/>
      <c r="K198" s="515"/>
      <c r="L198" s="515"/>
      <c r="M198" s="515"/>
      <c r="N198" s="1"/>
      <c r="O198" s="1"/>
      <c r="P198" s="1"/>
      <c r="Q198" s="1"/>
      <c r="R198" s="1"/>
      <c r="S198" s="1"/>
      <c r="U198" s="16"/>
    </row>
    <row r="199" spans="1:22" ht="14.25" thickBot="1">
      <c r="A199" s="1"/>
      <c r="B199" s="513"/>
      <c r="C199" s="513"/>
      <c r="D199" s="500" t="s">
        <v>27</v>
      </c>
      <c r="E199" s="500"/>
      <c r="F199" s="513"/>
      <c r="G199" s="513"/>
      <c r="H199" s="500" t="s">
        <v>29</v>
      </c>
      <c r="I199" s="500"/>
      <c r="J199" s="515"/>
      <c r="K199" s="515"/>
      <c r="L199" s="515"/>
      <c r="M199" s="515"/>
      <c r="N199" s="1"/>
      <c r="O199" s="1"/>
      <c r="P199" s="1"/>
      <c r="Q199" s="1"/>
      <c r="R199" s="1"/>
      <c r="S199" s="1"/>
      <c r="V199" s="16"/>
    </row>
    <row r="200" spans="1:22">
      <c r="A200" s="1"/>
      <c r="B200" s="1"/>
      <c r="C200" s="1"/>
      <c r="D200" s="1"/>
      <c r="E200" s="1"/>
      <c r="F200" s="1"/>
      <c r="G200" s="1"/>
      <c r="H200" s="1"/>
      <c r="I200" s="1"/>
      <c r="J200" s="1"/>
      <c r="K200" s="1"/>
      <c r="L200" s="1"/>
      <c r="M200" s="1"/>
      <c r="N200" s="1"/>
      <c r="O200" s="1"/>
      <c r="P200" s="1"/>
      <c r="Q200" s="1"/>
      <c r="R200" s="1"/>
      <c r="S200" s="1"/>
    </row>
    <row r="201" spans="1:22">
      <c r="A201" s="1"/>
      <c r="B201" s="1" t="s">
        <v>118</v>
      </c>
      <c r="C201" s="1"/>
      <c r="D201" s="1"/>
      <c r="E201" s="1"/>
      <c r="F201" s="1"/>
      <c r="G201" s="1"/>
      <c r="H201" s="1"/>
      <c r="I201" s="1"/>
      <c r="J201" s="1"/>
      <c r="K201" s="1"/>
      <c r="L201" s="1"/>
      <c r="M201" s="1"/>
      <c r="N201" s="1"/>
      <c r="O201" s="1"/>
      <c r="P201" s="1"/>
      <c r="Q201" s="1"/>
      <c r="R201" s="1"/>
      <c r="S201" s="1"/>
    </row>
    <row r="202" spans="1:22" ht="14.25" thickBot="1">
      <c r="A202" s="1"/>
      <c r="B202" s="546">
        <v>2025</v>
      </c>
      <c r="C202" s="546"/>
      <c r="D202" s="541" t="s">
        <v>27</v>
      </c>
      <c r="E202" s="541"/>
      <c r="F202" s="546">
        <v>10</v>
      </c>
      <c r="G202" s="546"/>
      <c r="H202" s="541" t="s">
        <v>119</v>
      </c>
      <c r="I202" s="541"/>
      <c r="J202" s="546">
        <v>300</v>
      </c>
      <c r="K202" s="546"/>
      <c r="L202" s="541" t="s">
        <v>29</v>
      </c>
      <c r="M202" s="541"/>
      <c r="N202" s="546">
        <v>75</v>
      </c>
      <c r="O202" s="546"/>
      <c r="P202" s="541" t="s">
        <v>120</v>
      </c>
      <c r="Q202" s="541"/>
      <c r="R202" s="1"/>
      <c r="S202" s="1"/>
    </row>
    <row r="203" spans="1:22">
      <c r="A203" s="1"/>
      <c r="B203" s="1"/>
      <c r="C203" s="1"/>
      <c r="D203" s="1"/>
      <c r="E203" s="1"/>
      <c r="F203" s="1"/>
      <c r="G203" s="1"/>
      <c r="H203" s="1"/>
      <c r="I203" s="1"/>
      <c r="J203" s="1"/>
      <c r="K203" s="1"/>
      <c r="L203" s="1"/>
      <c r="M203" s="1"/>
      <c r="N203" s="1"/>
      <c r="O203" s="1"/>
      <c r="P203" s="1"/>
      <c r="Q203" s="1"/>
      <c r="R203" s="1"/>
      <c r="S203" s="1"/>
    </row>
    <row r="204" spans="1:22">
      <c r="A204" s="1"/>
      <c r="B204" s="547">
        <f>IF(ISERROR(IF(HLOOKUP(B202,C222:BE224,2,0)&gt;N202,"",HLOOKUP(B202,C222:BE224,2,0))),"",IF(HLOOKUP(B202,C222:BE224,2,0)&gt;N202,"",HLOOKUP(B202,C222:BE224,2,0)))</f>
        <v>35</v>
      </c>
      <c r="C204" s="547"/>
      <c r="D204" s="35" t="s">
        <v>123</v>
      </c>
      <c r="E204" s="547">
        <f>IF(ISERROR(IF(B204="","",J$202)),"",IF(B204="","",J$202))</f>
        <v>300</v>
      </c>
      <c r="F204" s="547"/>
      <c r="G204" s="541" t="s">
        <v>29</v>
      </c>
      <c r="H204" s="541"/>
      <c r="I204" s="1"/>
      <c r="J204" s="1"/>
      <c r="K204" s="1"/>
      <c r="L204" s="1"/>
      <c r="M204" s="1"/>
      <c r="N204" s="1"/>
      <c r="O204" s="1"/>
      <c r="P204" s="1"/>
      <c r="Q204" s="1"/>
      <c r="R204" s="1"/>
      <c r="S204" s="1"/>
    </row>
    <row r="205" spans="1:22">
      <c r="A205" s="1"/>
      <c r="B205" s="601">
        <f t="shared" ref="B205:B219" si="35">IF(B204="","",IF(B204+F$202&gt;N$202,"",B204+F$202))</f>
        <v>45</v>
      </c>
      <c r="C205" s="601"/>
      <c r="D205" s="36" t="s">
        <v>123</v>
      </c>
      <c r="E205" s="547">
        <f t="shared" ref="E205:E211" si="36">IF(ISERROR(IF(B205="","",J$202)),"",IF(B205="","",J$202))</f>
        <v>300</v>
      </c>
      <c r="F205" s="547"/>
      <c r="G205" s="500" t="s">
        <v>29</v>
      </c>
      <c r="H205" s="500"/>
      <c r="I205" s="1"/>
      <c r="J205" s="1"/>
      <c r="K205" s="1"/>
      <c r="L205" s="1"/>
      <c r="M205" s="1"/>
      <c r="N205" s="1"/>
      <c r="O205" s="1"/>
      <c r="P205" s="1"/>
      <c r="Q205" s="1"/>
      <c r="R205" s="1"/>
      <c r="S205" s="1"/>
    </row>
    <row r="206" spans="1:22">
      <c r="A206" s="1"/>
      <c r="B206" s="601">
        <f t="shared" si="35"/>
        <v>55</v>
      </c>
      <c r="C206" s="601"/>
      <c r="D206" s="36" t="s">
        <v>123</v>
      </c>
      <c r="E206" s="547">
        <f t="shared" si="36"/>
        <v>300</v>
      </c>
      <c r="F206" s="547"/>
      <c r="G206" s="500" t="s">
        <v>29</v>
      </c>
      <c r="H206" s="500"/>
      <c r="I206" s="1"/>
      <c r="J206" s="1"/>
      <c r="K206" s="1"/>
      <c r="L206" s="1"/>
      <c r="M206" s="1"/>
      <c r="N206" s="1"/>
      <c r="O206" s="1"/>
      <c r="P206" s="1"/>
      <c r="Q206" s="1"/>
      <c r="R206" s="1"/>
      <c r="S206" s="1"/>
    </row>
    <row r="207" spans="1:22">
      <c r="A207" s="1"/>
      <c r="B207" s="601">
        <f t="shared" si="35"/>
        <v>65</v>
      </c>
      <c r="C207" s="601"/>
      <c r="D207" s="36" t="s">
        <v>123</v>
      </c>
      <c r="E207" s="547">
        <f t="shared" si="36"/>
        <v>300</v>
      </c>
      <c r="F207" s="547"/>
      <c r="G207" s="500" t="s">
        <v>29</v>
      </c>
      <c r="H207" s="500"/>
      <c r="I207" s="1"/>
      <c r="J207" s="1"/>
      <c r="K207" s="1"/>
      <c r="L207" s="1"/>
      <c r="M207" s="1"/>
      <c r="N207" s="1"/>
      <c r="O207" s="1"/>
      <c r="P207" s="1"/>
      <c r="Q207" s="1"/>
      <c r="R207" s="1"/>
      <c r="S207" s="1"/>
    </row>
    <row r="208" spans="1:22">
      <c r="A208" s="1"/>
      <c r="B208" s="601">
        <f t="shared" si="35"/>
        <v>75</v>
      </c>
      <c r="C208" s="601"/>
      <c r="D208" s="36" t="s">
        <v>123</v>
      </c>
      <c r="E208" s="547">
        <f t="shared" si="36"/>
        <v>300</v>
      </c>
      <c r="F208" s="547"/>
      <c r="G208" s="500" t="s">
        <v>29</v>
      </c>
      <c r="H208" s="500"/>
      <c r="I208" s="1"/>
      <c r="J208" s="1"/>
      <c r="K208" s="1"/>
      <c r="L208" s="1"/>
      <c r="M208" s="1"/>
      <c r="N208" s="1"/>
      <c r="O208" s="1"/>
      <c r="P208" s="1"/>
      <c r="Q208" s="1"/>
      <c r="R208" s="1"/>
      <c r="S208" s="1"/>
    </row>
    <row r="209" spans="1:75">
      <c r="A209" s="1"/>
      <c r="B209" s="601" t="str">
        <f t="shared" si="35"/>
        <v/>
      </c>
      <c r="C209" s="601"/>
      <c r="D209" s="36" t="s">
        <v>123</v>
      </c>
      <c r="E209" s="547" t="str">
        <f t="shared" si="36"/>
        <v/>
      </c>
      <c r="F209" s="547"/>
      <c r="G209" s="500" t="s">
        <v>29</v>
      </c>
      <c r="H209" s="500"/>
      <c r="I209" s="1"/>
      <c r="J209" s="1"/>
      <c r="K209" s="1"/>
      <c r="L209" s="1"/>
      <c r="M209" s="1"/>
      <c r="N209" s="1"/>
      <c r="O209" s="1"/>
      <c r="P209" s="1"/>
      <c r="Q209" s="1"/>
      <c r="R209" s="1"/>
      <c r="S209" s="1"/>
    </row>
    <row r="210" spans="1:75">
      <c r="A210" s="1"/>
      <c r="B210" s="601" t="str">
        <f t="shared" si="35"/>
        <v/>
      </c>
      <c r="C210" s="601"/>
      <c r="D210" s="36" t="s">
        <v>123</v>
      </c>
      <c r="E210" s="547" t="str">
        <f t="shared" si="36"/>
        <v/>
      </c>
      <c r="F210" s="547"/>
      <c r="G210" s="500" t="s">
        <v>29</v>
      </c>
      <c r="H210" s="500"/>
      <c r="I210" s="1"/>
      <c r="J210" s="1"/>
      <c r="K210" s="1"/>
      <c r="L210" s="1"/>
      <c r="M210" s="1"/>
      <c r="N210" s="1"/>
      <c r="O210" s="1"/>
      <c r="P210" s="1"/>
      <c r="Q210" s="1"/>
      <c r="R210" s="1"/>
      <c r="S210" s="1"/>
    </row>
    <row r="211" spans="1:75">
      <c r="A211" s="1"/>
      <c r="B211" s="601" t="str">
        <f t="shared" si="35"/>
        <v/>
      </c>
      <c r="C211" s="601"/>
      <c r="D211" s="36" t="s">
        <v>123</v>
      </c>
      <c r="E211" s="547" t="str">
        <f t="shared" si="36"/>
        <v/>
      </c>
      <c r="F211" s="547"/>
      <c r="G211" s="500" t="s">
        <v>29</v>
      </c>
      <c r="H211" s="500"/>
      <c r="I211" s="1"/>
      <c r="J211" s="1"/>
      <c r="K211" s="1"/>
      <c r="L211" s="1"/>
      <c r="M211" s="1"/>
      <c r="N211" s="1"/>
      <c r="O211" s="1"/>
      <c r="P211" s="1"/>
      <c r="Q211" s="1"/>
      <c r="R211" s="1"/>
      <c r="S211" s="1"/>
    </row>
    <row r="212" spans="1:75">
      <c r="A212" s="1"/>
      <c r="B212" s="601" t="str">
        <f t="shared" si="35"/>
        <v/>
      </c>
      <c r="C212" s="601"/>
      <c r="D212" s="36" t="s">
        <v>123</v>
      </c>
      <c r="E212" s="547" t="str">
        <f t="shared" ref="E212:E219" si="37">IF(ISERROR(IF(B212="","",J$202)),"",IF(B212="","",J$202))</f>
        <v/>
      </c>
      <c r="F212" s="547"/>
      <c r="G212" s="500" t="s">
        <v>29</v>
      </c>
      <c r="H212" s="500"/>
      <c r="I212" s="1"/>
      <c r="J212" s="1"/>
      <c r="K212" s="1"/>
      <c r="L212" s="1"/>
      <c r="M212" s="1"/>
      <c r="N212" s="1"/>
      <c r="O212" s="1"/>
      <c r="P212" s="1"/>
      <c r="Q212" s="1"/>
      <c r="R212" s="1"/>
      <c r="S212" s="1"/>
    </row>
    <row r="213" spans="1:75">
      <c r="A213" s="1"/>
      <c r="B213" s="601" t="str">
        <f t="shared" si="35"/>
        <v/>
      </c>
      <c r="C213" s="601"/>
      <c r="D213" s="36" t="s">
        <v>123</v>
      </c>
      <c r="E213" s="547" t="str">
        <f t="shared" si="37"/>
        <v/>
      </c>
      <c r="F213" s="547"/>
      <c r="G213" s="500" t="s">
        <v>29</v>
      </c>
      <c r="H213" s="500"/>
      <c r="I213" s="1"/>
      <c r="J213" s="1"/>
      <c r="K213" s="1"/>
      <c r="L213" s="1"/>
      <c r="M213" s="1"/>
      <c r="N213" s="1"/>
      <c r="O213" s="1"/>
      <c r="P213" s="1"/>
      <c r="Q213" s="1"/>
      <c r="R213" s="1"/>
      <c r="S213" s="1"/>
    </row>
    <row r="214" spans="1:75">
      <c r="A214" s="1"/>
      <c r="B214" s="601" t="str">
        <f t="shared" si="35"/>
        <v/>
      </c>
      <c r="C214" s="601"/>
      <c r="D214" s="36" t="s">
        <v>123</v>
      </c>
      <c r="E214" s="547" t="str">
        <f t="shared" si="37"/>
        <v/>
      </c>
      <c r="F214" s="547"/>
      <c r="G214" s="500" t="s">
        <v>29</v>
      </c>
      <c r="H214" s="500"/>
      <c r="I214" s="1"/>
      <c r="J214" s="1"/>
      <c r="K214" s="1"/>
      <c r="L214" s="1"/>
      <c r="M214" s="1"/>
      <c r="N214" s="1"/>
      <c r="O214" s="1"/>
      <c r="P214" s="1"/>
      <c r="Q214" s="1"/>
      <c r="R214" s="1"/>
      <c r="S214" s="1"/>
    </row>
    <row r="215" spans="1:75">
      <c r="A215" s="1"/>
      <c r="B215" s="601" t="str">
        <f t="shared" si="35"/>
        <v/>
      </c>
      <c r="C215" s="601"/>
      <c r="D215" s="36" t="s">
        <v>123</v>
      </c>
      <c r="E215" s="547" t="str">
        <f t="shared" si="37"/>
        <v/>
      </c>
      <c r="F215" s="547"/>
      <c r="G215" s="500" t="s">
        <v>29</v>
      </c>
      <c r="H215" s="500"/>
      <c r="I215" s="1"/>
      <c r="J215" s="1"/>
      <c r="K215" s="1"/>
      <c r="L215" s="1"/>
      <c r="M215" s="1"/>
      <c r="N215" s="1"/>
      <c r="O215" s="1"/>
      <c r="P215" s="1"/>
      <c r="Q215" s="1"/>
      <c r="R215" s="1"/>
      <c r="S215" s="1"/>
    </row>
    <row r="216" spans="1:75">
      <c r="A216" s="1"/>
      <c r="B216" s="601" t="str">
        <f t="shared" si="35"/>
        <v/>
      </c>
      <c r="C216" s="601"/>
      <c r="D216" s="36" t="s">
        <v>123</v>
      </c>
      <c r="E216" s="547" t="str">
        <f t="shared" si="37"/>
        <v/>
      </c>
      <c r="F216" s="547"/>
      <c r="G216" s="500" t="s">
        <v>29</v>
      </c>
      <c r="H216" s="500"/>
      <c r="I216" s="1"/>
      <c r="J216" s="1"/>
      <c r="K216" s="1"/>
      <c r="L216" s="1"/>
      <c r="M216" s="1"/>
      <c r="N216" s="1"/>
      <c r="O216" s="1"/>
      <c r="P216" s="1"/>
      <c r="Q216" s="1"/>
      <c r="R216" s="1"/>
      <c r="S216" s="1"/>
    </row>
    <row r="217" spans="1:75">
      <c r="A217" s="1"/>
      <c r="B217" s="601" t="str">
        <f t="shared" si="35"/>
        <v/>
      </c>
      <c r="C217" s="601"/>
      <c r="D217" s="36" t="s">
        <v>123</v>
      </c>
      <c r="E217" s="547" t="str">
        <f t="shared" si="37"/>
        <v/>
      </c>
      <c r="F217" s="547"/>
      <c r="G217" s="500" t="s">
        <v>29</v>
      </c>
      <c r="H217" s="500"/>
      <c r="I217" s="1"/>
      <c r="J217" s="1"/>
      <c r="K217" s="1"/>
      <c r="L217" s="1"/>
      <c r="M217" s="1"/>
      <c r="N217" s="1"/>
      <c r="O217" s="1"/>
      <c r="P217" s="1"/>
      <c r="Q217" s="1"/>
      <c r="R217" s="1"/>
      <c r="S217" s="1"/>
    </row>
    <row r="218" spans="1:75">
      <c r="A218" s="1"/>
      <c r="B218" s="601" t="str">
        <f t="shared" si="35"/>
        <v/>
      </c>
      <c r="C218" s="601"/>
      <c r="D218" s="36" t="s">
        <v>123</v>
      </c>
      <c r="E218" s="547" t="str">
        <f t="shared" si="37"/>
        <v/>
      </c>
      <c r="F218" s="547"/>
      <c r="G218" s="500" t="s">
        <v>29</v>
      </c>
      <c r="H218" s="500"/>
      <c r="I218" s="1"/>
      <c r="J218" s="1"/>
      <c r="K218" s="1"/>
      <c r="L218" s="1"/>
      <c r="M218" s="1"/>
      <c r="N218" s="1"/>
      <c r="O218" s="1"/>
      <c r="P218" s="1"/>
      <c r="Q218" s="1"/>
      <c r="R218" s="1"/>
      <c r="S218" s="1"/>
    </row>
    <row r="219" spans="1:75">
      <c r="A219" s="1"/>
      <c r="B219" s="601" t="str">
        <f t="shared" si="35"/>
        <v/>
      </c>
      <c r="C219" s="601"/>
      <c r="D219" s="36" t="s">
        <v>123</v>
      </c>
      <c r="E219" s="547" t="str">
        <f t="shared" si="37"/>
        <v/>
      </c>
      <c r="F219" s="547"/>
      <c r="G219" s="500" t="s">
        <v>29</v>
      </c>
      <c r="H219" s="500"/>
      <c r="I219" s="1"/>
      <c r="J219" s="1"/>
      <c r="K219" s="1"/>
      <c r="L219" s="1"/>
      <c r="M219" s="1"/>
      <c r="N219" s="1"/>
      <c r="O219" s="1"/>
      <c r="P219" s="1"/>
      <c r="Q219" s="1"/>
      <c r="R219" s="1"/>
      <c r="S219" s="1"/>
    </row>
    <row r="220" spans="1:75" hidden="1" outlineLevel="1">
      <c r="A220" s="1"/>
      <c r="B220" s="1"/>
      <c r="C220" s="1"/>
      <c r="D220" s="1"/>
      <c r="E220" s="1"/>
      <c r="F220" s="1"/>
      <c r="G220" s="1"/>
      <c r="H220" s="1"/>
      <c r="I220" s="1"/>
      <c r="J220" s="1"/>
      <c r="K220" s="1"/>
      <c r="L220" s="1"/>
      <c r="M220" s="1"/>
      <c r="N220" s="1"/>
      <c r="O220" s="1"/>
      <c r="P220" s="1"/>
      <c r="Q220" s="1"/>
      <c r="R220" s="1"/>
      <c r="S220" s="1"/>
    </row>
    <row r="221" spans="1:75" hidden="1" outlineLevel="1">
      <c r="A221" s="1"/>
      <c r="B221" s="1"/>
      <c r="C221" s="1"/>
      <c r="D221" s="1"/>
      <c r="E221" s="1"/>
      <c r="F221" s="1"/>
      <c r="G221" s="1"/>
      <c r="H221" s="1"/>
      <c r="I221" s="1"/>
      <c r="J221" s="1"/>
      <c r="K221" s="1"/>
      <c r="L221" s="1"/>
      <c r="M221" s="1"/>
      <c r="N221" s="1"/>
      <c r="O221" s="1"/>
      <c r="P221" s="1"/>
      <c r="Q221" s="1"/>
      <c r="R221" s="1"/>
      <c r="S221" s="1"/>
    </row>
    <row r="222" spans="1:75" hidden="1" outlineLevel="1">
      <c r="A222" s="1"/>
      <c r="B222" s="1"/>
      <c r="C222" s="277">
        <f>CF表!D2</f>
        <v>2025</v>
      </c>
      <c r="D222" s="277">
        <f>CF表!E2</f>
        <v>2026</v>
      </c>
      <c r="E222" s="277">
        <f>CF表!F2</f>
        <v>2027</v>
      </c>
      <c r="F222" s="277">
        <f>CF表!G2</f>
        <v>2028</v>
      </c>
      <c r="G222" s="277">
        <f>CF表!H2</f>
        <v>2029</v>
      </c>
      <c r="H222" s="277">
        <f>CF表!I2</f>
        <v>2030</v>
      </c>
      <c r="I222" s="277">
        <f>CF表!J2</f>
        <v>2031</v>
      </c>
      <c r="J222" s="277">
        <f>CF表!K2</f>
        <v>2032</v>
      </c>
      <c r="K222" s="277">
        <f>CF表!L2</f>
        <v>2033</v>
      </c>
      <c r="L222" s="277">
        <f>CF表!M2</f>
        <v>2034</v>
      </c>
      <c r="M222" s="277">
        <f>CF表!N2</f>
        <v>2035</v>
      </c>
      <c r="N222" s="277">
        <f>CF表!O2</f>
        <v>2036</v>
      </c>
      <c r="O222" s="277">
        <f>CF表!P2</f>
        <v>2037</v>
      </c>
      <c r="P222" s="277">
        <f>CF表!Q2</f>
        <v>2038</v>
      </c>
      <c r="Q222" s="277">
        <f>CF表!R2</f>
        <v>2039</v>
      </c>
      <c r="R222" s="277">
        <f>CF表!S2</f>
        <v>2040</v>
      </c>
      <c r="S222" s="277">
        <f>CF表!T2</f>
        <v>2041</v>
      </c>
      <c r="T222" s="278">
        <f>CF表!U2</f>
        <v>2042</v>
      </c>
      <c r="U222" s="278">
        <f>CF表!V2</f>
        <v>2043</v>
      </c>
      <c r="V222" s="278">
        <f>CF表!W2</f>
        <v>2044</v>
      </c>
      <c r="W222" s="278">
        <f>CF表!X2</f>
        <v>2045</v>
      </c>
      <c r="X222" s="278">
        <f>CF表!Y2</f>
        <v>2046</v>
      </c>
      <c r="Y222" s="278">
        <f>CF表!Z2</f>
        <v>2047</v>
      </c>
      <c r="Z222" s="278">
        <f>CF表!AA2</f>
        <v>2048</v>
      </c>
      <c r="AA222" s="278">
        <f>CF表!AB2</f>
        <v>2049</v>
      </c>
      <c r="AB222" s="278">
        <f>CF表!AC2</f>
        <v>2050</v>
      </c>
      <c r="AC222" s="278">
        <f>CF表!AD2</f>
        <v>2051</v>
      </c>
      <c r="AD222" s="278">
        <f>CF表!AE2</f>
        <v>2052</v>
      </c>
      <c r="AE222" s="278">
        <f>CF表!AF2</f>
        <v>2053</v>
      </c>
      <c r="AF222" s="278">
        <f>CF表!AG2</f>
        <v>2054</v>
      </c>
      <c r="AG222" s="278">
        <f>CF表!AH2</f>
        <v>2055</v>
      </c>
      <c r="AH222" s="278">
        <f>CF表!AI2</f>
        <v>2056</v>
      </c>
      <c r="AI222" s="278">
        <f>CF表!AJ2</f>
        <v>2057</v>
      </c>
      <c r="AJ222" s="278">
        <f>CF表!AK2</f>
        <v>2058</v>
      </c>
      <c r="AK222" s="278">
        <f>CF表!AL2</f>
        <v>2059</v>
      </c>
      <c r="AL222" s="278">
        <f>CF表!AM2</f>
        <v>2060</v>
      </c>
      <c r="AM222" s="278">
        <f>CF表!AN2</f>
        <v>2061</v>
      </c>
      <c r="AN222" s="278">
        <f>CF表!AO2</f>
        <v>2062</v>
      </c>
      <c r="AO222" s="278">
        <f>CF表!AP2</f>
        <v>2063</v>
      </c>
      <c r="AP222" s="278">
        <f>CF表!AQ2</f>
        <v>2064</v>
      </c>
      <c r="AQ222" s="278">
        <f>CF表!AR2</f>
        <v>2065</v>
      </c>
      <c r="AR222" s="278">
        <f>CF表!AS2</f>
        <v>2066</v>
      </c>
      <c r="AS222" s="278">
        <f>CF表!AT2</f>
        <v>2067</v>
      </c>
      <c r="AT222" s="278">
        <f>CF表!AU2</f>
        <v>2068</v>
      </c>
      <c r="AU222" s="278">
        <f>CF表!AV2</f>
        <v>2069</v>
      </c>
      <c r="AV222" s="278">
        <f>CF表!AW2</f>
        <v>2070</v>
      </c>
      <c r="AW222" s="278">
        <f>CF表!AX2</f>
        <v>2071</v>
      </c>
      <c r="AX222" s="278">
        <f>CF表!AY2</f>
        <v>2072</v>
      </c>
      <c r="AY222" s="278">
        <f>CF表!AZ2</f>
        <v>2073</v>
      </c>
      <c r="AZ222" s="278">
        <f>CF表!BA2</f>
        <v>2074</v>
      </c>
      <c r="BA222" s="278">
        <f>CF表!BB2</f>
        <v>2075</v>
      </c>
      <c r="BB222" s="278">
        <f>CF表!BC2</f>
        <v>2076</v>
      </c>
      <c r="BC222" s="278">
        <f>CF表!BD2</f>
        <v>2077</v>
      </c>
      <c r="BD222" s="278">
        <f>CF表!BE2</f>
        <v>2078</v>
      </c>
      <c r="BE222" s="278">
        <f>CF表!BF2</f>
        <v>2079</v>
      </c>
      <c r="BF222" s="278">
        <f>CF表!BG2</f>
        <v>2080</v>
      </c>
      <c r="BG222" s="278">
        <f>CF表!BH2</f>
        <v>2081</v>
      </c>
      <c r="BH222" s="278">
        <f>CF表!BI2</f>
        <v>2082</v>
      </c>
      <c r="BI222" s="278">
        <f>CF表!BJ2</f>
        <v>2083</v>
      </c>
      <c r="BJ222" s="278">
        <f>CF表!BK2</f>
        <v>2084</v>
      </c>
      <c r="BK222" s="278">
        <f>CF表!BL2</f>
        <v>2085</v>
      </c>
      <c r="BL222" s="278">
        <f>CF表!BM2</f>
        <v>2086</v>
      </c>
      <c r="BM222" s="278">
        <f>CF表!BN2</f>
        <v>2087</v>
      </c>
      <c r="BN222" s="278">
        <f>CF表!BO2</f>
        <v>2088</v>
      </c>
      <c r="BO222" s="278">
        <f>CF表!BP2</f>
        <v>2089</v>
      </c>
      <c r="BP222" s="278">
        <f>CF表!BQ2</f>
        <v>2090</v>
      </c>
      <c r="BQ222" s="278">
        <f>CF表!BR2</f>
        <v>2091</v>
      </c>
      <c r="BR222" s="278">
        <f>CF表!BS2</f>
        <v>2092</v>
      </c>
      <c r="BS222" s="278">
        <f>CF表!BT2</f>
        <v>2093</v>
      </c>
      <c r="BT222" s="278">
        <f>CF表!BU2</f>
        <v>2094</v>
      </c>
      <c r="BU222" s="278">
        <f>CF表!BV2</f>
        <v>2095</v>
      </c>
      <c r="BV222" s="278">
        <f>CF表!BW2</f>
        <v>2096</v>
      </c>
      <c r="BW222" s="278">
        <f>CF表!BX2</f>
        <v>2097</v>
      </c>
    </row>
    <row r="223" spans="1:75" hidden="1" outlineLevel="1">
      <c r="A223" s="1"/>
      <c r="B223" s="1"/>
      <c r="C223" s="275">
        <f>CF表!D3</f>
        <v>35</v>
      </c>
      <c r="D223" s="275">
        <f>CF表!E3</f>
        <v>36</v>
      </c>
      <c r="E223" s="275">
        <f>CF表!F3</f>
        <v>37</v>
      </c>
      <c r="F223" s="275">
        <f>CF表!G3</f>
        <v>38</v>
      </c>
      <c r="G223" s="275">
        <f>CF表!H3</f>
        <v>39</v>
      </c>
      <c r="H223" s="275">
        <f>CF表!I3</f>
        <v>40</v>
      </c>
      <c r="I223" s="275">
        <f>CF表!J3</f>
        <v>41</v>
      </c>
      <c r="J223" s="275">
        <f>CF表!K3</f>
        <v>42</v>
      </c>
      <c r="K223" s="275">
        <f>CF表!L3</f>
        <v>43</v>
      </c>
      <c r="L223" s="275">
        <f>CF表!M3</f>
        <v>44</v>
      </c>
      <c r="M223" s="275">
        <f>CF表!N3</f>
        <v>45</v>
      </c>
      <c r="N223" s="275">
        <f>CF表!O3</f>
        <v>46</v>
      </c>
      <c r="O223" s="275">
        <f>CF表!P3</f>
        <v>47</v>
      </c>
      <c r="P223" s="275">
        <f>CF表!Q3</f>
        <v>48</v>
      </c>
      <c r="Q223" s="275">
        <f>CF表!R3</f>
        <v>49</v>
      </c>
      <c r="R223" s="275">
        <f>CF表!S3</f>
        <v>50</v>
      </c>
      <c r="S223" s="275">
        <f>CF表!T3</f>
        <v>51</v>
      </c>
      <c r="T223" s="276">
        <f>CF表!U3</f>
        <v>52</v>
      </c>
      <c r="U223" s="276">
        <f>CF表!V3</f>
        <v>53</v>
      </c>
      <c r="V223" s="276">
        <f>CF表!W3</f>
        <v>54</v>
      </c>
      <c r="W223" s="276">
        <f>CF表!X3</f>
        <v>55</v>
      </c>
      <c r="X223" s="276">
        <f>CF表!Y3</f>
        <v>56</v>
      </c>
      <c r="Y223" s="276">
        <f>CF表!Z3</f>
        <v>57</v>
      </c>
      <c r="Z223" s="276">
        <f>CF表!AA3</f>
        <v>58</v>
      </c>
      <c r="AA223" s="276">
        <f>CF表!AB3</f>
        <v>59</v>
      </c>
      <c r="AB223" s="276">
        <f>CF表!AC3</f>
        <v>60</v>
      </c>
      <c r="AC223" s="276">
        <f>CF表!AD3</f>
        <v>61</v>
      </c>
      <c r="AD223" s="276">
        <f>CF表!AE3</f>
        <v>62</v>
      </c>
      <c r="AE223" s="276">
        <f>CF表!AF3</f>
        <v>63</v>
      </c>
      <c r="AF223" s="276">
        <f>CF表!AG3</f>
        <v>64</v>
      </c>
      <c r="AG223" s="276">
        <f>CF表!AH3</f>
        <v>65</v>
      </c>
      <c r="AH223" s="276">
        <f>CF表!AI3</f>
        <v>66</v>
      </c>
      <c r="AI223" s="276">
        <f>CF表!AJ3</f>
        <v>67</v>
      </c>
      <c r="AJ223" s="276">
        <f>CF表!AK3</f>
        <v>68</v>
      </c>
      <c r="AK223" s="276">
        <f>CF表!AL3</f>
        <v>69</v>
      </c>
      <c r="AL223" s="276">
        <f>CF表!AM3</f>
        <v>70</v>
      </c>
      <c r="AM223" s="276">
        <f>CF表!AN3</f>
        <v>71</v>
      </c>
      <c r="AN223" s="276">
        <f>CF表!AO3</f>
        <v>72</v>
      </c>
      <c r="AO223" s="276">
        <f>CF表!AP3</f>
        <v>73</v>
      </c>
      <c r="AP223" s="276">
        <f>CF表!AQ3</f>
        <v>74</v>
      </c>
      <c r="AQ223" s="276">
        <f>CF表!AR3</f>
        <v>75</v>
      </c>
      <c r="AR223" s="276">
        <f>CF表!AS3</f>
        <v>76</v>
      </c>
      <c r="AS223" s="276">
        <f>CF表!AT3</f>
        <v>77</v>
      </c>
      <c r="AT223" s="276">
        <f>CF表!AU3</f>
        <v>78</v>
      </c>
      <c r="AU223" s="276">
        <f>CF表!AV3</f>
        <v>79</v>
      </c>
      <c r="AV223" s="276">
        <f>CF表!AW3</f>
        <v>80</v>
      </c>
      <c r="AW223" s="276">
        <f>CF表!AX3</f>
        <v>81</v>
      </c>
      <c r="AX223" s="276">
        <f>CF表!AY3</f>
        <v>82</v>
      </c>
      <c r="AY223" s="276">
        <f>CF表!AZ3</f>
        <v>83</v>
      </c>
      <c r="AZ223" s="276">
        <f>CF表!BA3</f>
        <v>84</v>
      </c>
      <c r="BA223" s="276">
        <f>CF表!BB3</f>
        <v>85</v>
      </c>
      <c r="BB223" s="276">
        <f>CF表!BC3</f>
        <v>86</v>
      </c>
      <c r="BC223" s="276">
        <f>CF表!BD3</f>
        <v>87</v>
      </c>
      <c r="BD223" s="276">
        <f>CF表!BE3</f>
        <v>88</v>
      </c>
      <c r="BE223" s="276">
        <f>CF表!BF3</f>
        <v>89</v>
      </c>
      <c r="BF223" s="276">
        <f>CF表!BG3</f>
        <v>90</v>
      </c>
      <c r="BG223" s="276" t="str">
        <f>CF表!BH3</f>
        <v/>
      </c>
      <c r="BH223" s="276" t="str">
        <f>CF表!BI3</f>
        <v/>
      </c>
      <c r="BI223" s="276" t="str">
        <f>CF表!BJ3</f>
        <v/>
      </c>
      <c r="BJ223" s="276" t="str">
        <f>CF表!BK3</f>
        <v/>
      </c>
      <c r="BK223" s="276" t="str">
        <f>CF表!BL3</f>
        <v/>
      </c>
      <c r="BL223" s="276" t="str">
        <f>CF表!BM3</f>
        <v/>
      </c>
      <c r="BM223" s="276" t="str">
        <f>CF表!BN3</f>
        <v/>
      </c>
      <c r="BN223" s="276" t="str">
        <f>CF表!BO3</f>
        <v/>
      </c>
      <c r="BO223" s="276" t="str">
        <f>CF表!BP3</f>
        <v/>
      </c>
      <c r="BP223" s="276" t="str">
        <f>CF表!BQ3</f>
        <v/>
      </c>
      <c r="BQ223" s="276" t="str">
        <f>CF表!BR3</f>
        <v/>
      </c>
      <c r="BR223" s="276" t="str">
        <f>CF表!BS3</f>
        <v/>
      </c>
      <c r="BS223" s="276" t="str">
        <f>CF表!BT3</f>
        <v/>
      </c>
      <c r="BT223" s="276" t="str">
        <f>CF表!BU3</f>
        <v/>
      </c>
      <c r="BU223" s="276" t="str">
        <f>CF表!BV3</f>
        <v/>
      </c>
      <c r="BV223" s="276" t="str">
        <f>CF表!BW3</f>
        <v/>
      </c>
      <c r="BW223" s="276" t="str">
        <f>CF表!BX3</f>
        <v/>
      </c>
    </row>
    <row r="224" spans="1:75" hidden="1" outlineLevel="1">
      <c r="A224" s="1"/>
      <c r="B224" s="1"/>
      <c r="C224" s="275">
        <f>CF表!D4</f>
        <v>35</v>
      </c>
      <c r="D224" s="275">
        <f>CF表!E4</f>
        <v>36</v>
      </c>
      <c r="E224" s="275">
        <f>CF表!F4</f>
        <v>37</v>
      </c>
      <c r="F224" s="275">
        <f>CF表!G4</f>
        <v>38</v>
      </c>
      <c r="G224" s="275">
        <f>CF表!H4</f>
        <v>39</v>
      </c>
      <c r="H224" s="275">
        <f>CF表!I4</f>
        <v>40</v>
      </c>
      <c r="I224" s="275">
        <f>CF表!J4</f>
        <v>41</v>
      </c>
      <c r="J224" s="275">
        <f>CF表!K4</f>
        <v>42</v>
      </c>
      <c r="K224" s="275">
        <f>CF表!L4</f>
        <v>43</v>
      </c>
      <c r="L224" s="275">
        <f>CF表!M4</f>
        <v>44</v>
      </c>
      <c r="M224" s="275">
        <f>CF表!N4</f>
        <v>45</v>
      </c>
      <c r="N224" s="275">
        <f>CF表!O4</f>
        <v>46</v>
      </c>
      <c r="O224" s="275">
        <f>CF表!P4</f>
        <v>47</v>
      </c>
      <c r="P224" s="275">
        <f>CF表!Q4</f>
        <v>48</v>
      </c>
      <c r="Q224" s="275">
        <f>CF表!R4</f>
        <v>49</v>
      </c>
      <c r="R224" s="275">
        <f>CF表!S4</f>
        <v>50</v>
      </c>
      <c r="S224" s="275">
        <f>CF表!T4</f>
        <v>51</v>
      </c>
      <c r="T224" s="276">
        <f>CF表!U4</f>
        <v>52</v>
      </c>
      <c r="U224" s="276">
        <f>CF表!V4</f>
        <v>53</v>
      </c>
      <c r="V224" s="276">
        <f>CF表!W4</f>
        <v>54</v>
      </c>
      <c r="W224" s="276">
        <f>CF表!X4</f>
        <v>55</v>
      </c>
      <c r="X224" s="276">
        <f>CF表!Y4</f>
        <v>56</v>
      </c>
      <c r="Y224" s="276">
        <f>CF表!Z4</f>
        <v>57</v>
      </c>
      <c r="Z224" s="276">
        <f>CF表!AA4</f>
        <v>58</v>
      </c>
      <c r="AA224" s="276">
        <f>CF表!AB4</f>
        <v>59</v>
      </c>
      <c r="AB224" s="276">
        <f>CF表!AC4</f>
        <v>60</v>
      </c>
      <c r="AC224" s="276">
        <f>CF表!AD4</f>
        <v>61</v>
      </c>
      <c r="AD224" s="276">
        <f>CF表!AE4</f>
        <v>62</v>
      </c>
      <c r="AE224" s="276">
        <f>CF表!AF4</f>
        <v>63</v>
      </c>
      <c r="AF224" s="276">
        <f>CF表!AG4</f>
        <v>64</v>
      </c>
      <c r="AG224" s="276">
        <f>CF表!AH4</f>
        <v>65</v>
      </c>
      <c r="AH224" s="276">
        <f>CF表!AI4</f>
        <v>66</v>
      </c>
      <c r="AI224" s="276">
        <f>CF表!AJ4</f>
        <v>67</v>
      </c>
      <c r="AJ224" s="276">
        <f>CF表!AK4</f>
        <v>68</v>
      </c>
      <c r="AK224" s="276">
        <f>CF表!AL4</f>
        <v>69</v>
      </c>
      <c r="AL224" s="276">
        <f>CF表!AM4</f>
        <v>70</v>
      </c>
      <c r="AM224" s="276">
        <f>CF表!AN4</f>
        <v>71</v>
      </c>
      <c r="AN224" s="276">
        <f>CF表!AO4</f>
        <v>72</v>
      </c>
      <c r="AO224" s="276">
        <f>CF表!AP4</f>
        <v>73</v>
      </c>
      <c r="AP224" s="276">
        <f>CF表!AQ4</f>
        <v>74</v>
      </c>
      <c r="AQ224" s="276">
        <f>CF表!AR4</f>
        <v>75</v>
      </c>
      <c r="AR224" s="276">
        <f>CF表!AS4</f>
        <v>76</v>
      </c>
      <c r="AS224" s="276">
        <f>CF表!AT4</f>
        <v>77</v>
      </c>
      <c r="AT224" s="276">
        <f>CF表!AU4</f>
        <v>78</v>
      </c>
      <c r="AU224" s="276">
        <f>CF表!AV4</f>
        <v>79</v>
      </c>
      <c r="AV224" s="276">
        <f>CF表!AW4</f>
        <v>80</v>
      </c>
      <c r="AW224" s="276">
        <f>CF表!AX4</f>
        <v>81</v>
      </c>
      <c r="AX224" s="276">
        <f>CF表!AY4</f>
        <v>82</v>
      </c>
      <c r="AY224" s="276">
        <f>CF表!AZ4</f>
        <v>83</v>
      </c>
      <c r="AZ224" s="276">
        <f>CF表!BA4</f>
        <v>84</v>
      </c>
      <c r="BA224" s="276">
        <f>CF表!BB4</f>
        <v>85</v>
      </c>
      <c r="BB224" s="276">
        <f>CF表!BC4</f>
        <v>86</v>
      </c>
      <c r="BC224" s="276">
        <f>CF表!BD4</f>
        <v>87</v>
      </c>
      <c r="BD224" s="276">
        <f>CF表!BE4</f>
        <v>88</v>
      </c>
      <c r="BE224" s="276">
        <f>CF表!BF4</f>
        <v>89</v>
      </c>
      <c r="BF224" s="276">
        <f>CF表!BG4</f>
        <v>90</v>
      </c>
      <c r="BG224" s="276" t="str">
        <f>CF表!BH4</f>
        <v/>
      </c>
      <c r="BH224" s="276" t="str">
        <f>CF表!BI4</f>
        <v/>
      </c>
      <c r="BI224" s="276" t="str">
        <f>CF表!BJ4</f>
        <v/>
      </c>
      <c r="BJ224" s="276" t="str">
        <f>CF表!BK4</f>
        <v/>
      </c>
      <c r="BK224" s="276" t="str">
        <f>CF表!BL4</f>
        <v/>
      </c>
      <c r="BL224" s="276" t="str">
        <f>CF表!BM4</f>
        <v/>
      </c>
      <c r="BM224" s="276" t="str">
        <f>CF表!BN4</f>
        <v/>
      </c>
      <c r="BN224" s="276" t="str">
        <f>CF表!BO4</f>
        <v/>
      </c>
      <c r="BO224" s="276" t="str">
        <f>CF表!BP4</f>
        <v/>
      </c>
      <c r="BP224" s="276" t="str">
        <f>CF表!BQ4</f>
        <v/>
      </c>
      <c r="BQ224" s="276" t="str">
        <f>CF表!BR4</f>
        <v/>
      </c>
      <c r="BR224" s="276" t="str">
        <f>CF表!BS4</f>
        <v/>
      </c>
      <c r="BS224" s="276" t="str">
        <f>CF表!BT4</f>
        <v/>
      </c>
      <c r="BT224" s="276" t="str">
        <f>CF表!BU4</f>
        <v/>
      </c>
      <c r="BU224" s="276" t="str">
        <f>CF表!BV4</f>
        <v/>
      </c>
      <c r="BV224" s="276" t="str">
        <f>CF表!BW4</f>
        <v/>
      </c>
      <c r="BW224" s="276" t="str">
        <f>CF表!BX4</f>
        <v/>
      </c>
    </row>
    <row r="225" spans="1:75" hidden="1" outlineLevel="1">
      <c r="A225" s="1"/>
      <c r="B225" s="280" t="s">
        <v>121</v>
      </c>
      <c r="C225" s="288">
        <f>IF(HLOOKUP(C222,C222:C223,2,0)&gt;N202,"",IF(ISERROR(VLOOKUP(C222,B195:G199,5,0)),"",VLOOKUP(C222,B195:G199,5,0)))</f>
        <v>15</v>
      </c>
      <c r="D225" s="288">
        <f>IF(HLOOKUP(D222,D222:D223,2,0)&gt;$N202,"",IF(ISERROR(VLOOKUP(D222,$B195:$G199,5,0)),C225,VLOOKUP(D222,$B195:$G199,5,0)))</f>
        <v>15</v>
      </c>
      <c r="E225" s="288">
        <f t="shared" ref="E225:BE225" si="38">IF(HLOOKUP(E222,E222:E223,2,0)&gt;$N202,"",IF(ISERROR(VLOOKUP(E222,$B195:$G199,5,0)),D225,VLOOKUP(E222,$B195:$G199,5,0)))</f>
        <v>15</v>
      </c>
      <c r="F225" s="288">
        <f t="shared" si="38"/>
        <v>15</v>
      </c>
      <c r="G225" s="288">
        <f t="shared" si="38"/>
        <v>15</v>
      </c>
      <c r="H225" s="288">
        <f t="shared" si="38"/>
        <v>15</v>
      </c>
      <c r="I225" s="288">
        <f t="shared" si="38"/>
        <v>15</v>
      </c>
      <c r="J225" s="288">
        <f t="shared" si="38"/>
        <v>15</v>
      </c>
      <c r="K225" s="288">
        <f t="shared" si="38"/>
        <v>15</v>
      </c>
      <c r="L225" s="288">
        <f t="shared" si="38"/>
        <v>15</v>
      </c>
      <c r="M225" s="288">
        <f t="shared" si="38"/>
        <v>15</v>
      </c>
      <c r="N225" s="288">
        <f t="shared" si="38"/>
        <v>15</v>
      </c>
      <c r="O225" s="288">
        <f t="shared" si="38"/>
        <v>15</v>
      </c>
      <c r="P225" s="288">
        <f t="shared" si="38"/>
        <v>15</v>
      </c>
      <c r="Q225" s="288">
        <f t="shared" si="38"/>
        <v>15</v>
      </c>
      <c r="R225" s="288">
        <f t="shared" si="38"/>
        <v>15</v>
      </c>
      <c r="S225" s="288">
        <f t="shared" si="38"/>
        <v>15</v>
      </c>
      <c r="T225" s="288">
        <f t="shared" si="38"/>
        <v>15</v>
      </c>
      <c r="U225" s="288">
        <f t="shared" si="38"/>
        <v>15</v>
      </c>
      <c r="V225" s="288">
        <f t="shared" si="38"/>
        <v>15</v>
      </c>
      <c r="W225" s="288">
        <f t="shared" si="38"/>
        <v>15</v>
      </c>
      <c r="X225" s="288">
        <f t="shared" si="38"/>
        <v>15</v>
      </c>
      <c r="Y225" s="288">
        <f t="shared" si="38"/>
        <v>15</v>
      </c>
      <c r="Z225" s="288">
        <f t="shared" si="38"/>
        <v>15</v>
      </c>
      <c r="AA225" s="288">
        <f t="shared" si="38"/>
        <v>15</v>
      </c>
      <c r="AB225" s="288">
        <f t="shared" si="38"/>
        <v>15</v>
      </c>
      <c r="AC225" s="288">
        <f t="shared" si="38"/>
        <v>15</v>
      </c>
      <c r="AD225" s="288">
        <f t="shared" si="38"/>
        <v>15</v>
      </c>
      <c r="AE225" s="288">
        <f t="shared" si="38"/>
        <v>15</v>
      </c>
      <c r="AF225" s="288">
        <f t="shared" si="38"/>
        <v>15</v>
      </c>
      <c r="AG225" s="288">
        <f t="shared" si="38"/>
        <v>15</v>
      </c>
      <c r="AH225" s="288">
        <f t="shared" si="38"/>
        <v>15</v>
      </c>
      <c r="AI225" s="288">
        <f t="shared" si="38"/>
        <v>15</v>
      </c>
      <c r="AJ225" s="288">
        <f t="shared" si="38"/>
        <v>15</v>
      </c>
      <c r="AK225" s="288">
        <f t="shared" si="38"/>
        <v>15</v>
      </c>
      <c r="AL225" s="288">
        <f t="shared" si="38"/>
        <v>15</v>
      </c>
      <c r="AM225" s="288">
        <f t="shared" si="38"/>
        <v>15</v>
      </c>
      <c r="AN225" s="288">
        <f t="shared" si="38"/>
        <v>15</v>
      </c>
      <c r="AO225" s="288">
        <f t="shared" si="38"/>
        <v>15</v>
      </c>
      <c r="AP225" s="288">
        <f t="shared" si="38"/>
        <v>15</v>
      </c>
      <c r="AQ225" s="288">
        <f t="shared" si="38"/>
        <v>15</v>
      </c>
      <c r="AR225" s="288" t="str">
        <f t="shared" si="38"/>
        <v/>
      </c>
      <c r="AS225" s="288" t="str">
        <f t="shared" si="38"/>
        <v/>
      </c>
      <c r="AT225" s="288" t="str">
        <f t="shared" si="38"/>
        <v/>
      </c>
      <c r="AU225" s="288" t="str">
        <f t="shared" si="38"/>
        <v/>
      </c>
      <c r="AV225" s="288" t="str">
        <f t="shared" si="38"/>
        <v/>
      </c>
      <c r="AW225" s="288" t="str">
        <f t="shared" si="38"/>
        <v/>
      </c>
      <c r="AX225" s="288" t="str">
        <f t="shared" si="38"/>
        <v/>
      </c>
      <c r="AY225" s="288" t="str">
        <f t="shared" si="38"/>
        <v/>
      </c>
      <c r="AZ225" s="288" t="str">
        <f t="shared" si="38"/>
        <v/>
      </c>
      <c r="BA225" s="288" t="str">
        <f t="shared" si="38"/>
        <v/>
      </c>
      <c r="BB225" s="288" t="str">
        <f t="shared" si="38"/>
        <v/>
      </c>
      <c r="BC225" s="288" t="str">
        <f t="shared" si="38"/>
        <v/>
      </c>
      <c r="BD225" s="288" t="str">
        <f t="shared" si="38"/>
        <v/>
      </c>
      <c r="BE225" s="288" t="str">
        <f t="shared" si="38"/>
        <v/>
      </c>
      <c r="BF225" s="288" t="str">
        <f t="shared" ref="BF225:BW225" si="39">IF(HLOOKUP(BF222,BF222:BF223,2,0)&gt;$N202,"",IF(ISERROR(VLOOKUP(BF222,$B195:$G199,5,0)),BE225,VLOOKUP(BF222,$B195:$G199,5,0)))</f>
        <v/>
      </c>
      <c r="BG225" s="288" t="str">
        <f t="shared" si="39"/>
        <v/>
      </c>
      <c r="BH225" s="288" t="str">
        <f t="shared" si="39"/>
        <v/>
      </c>
      <c r="BI225" s="288" t="str">
        <f t="shared" si="39"/>
        <v/>
      </c>
      <c r="BJ225" s="288" t="str">
        <f t="shared" si="39"/>
        <v/>
      </c>
      <c r="BK225" s="288" t="str">
        <f t="shared" si="39"/>
        <v/>
      </c>
      <c r="BL225" s="288" t="str">
        <f t="shared" si="39"/>
        <v/>
      </c>
      <c r="BM225" s="288" t="str">
        <f t="shared" si="39"/>
        <v/>
      </c>
      <c r="BN225" s="288" t="str">
        <f t="shared" si="39"/>
        <v/>
      </c>
      <c r="BO225" s="288" t="str">
        <f t="shared" si="39"/>
        <v/>
      </c>
      <c r="BP225" s="288" t="str">
        <f t="shared" si="39"/>
        <v/>
      </c>
      <c r="BQ225" s="288" t="str">
        <f t="shared" si="39"/>
        <v/>
      </c>
      <c r="BR225" s="288" t="str">
        <f t="shared" si="39"/>
        <v/>
      </c>
      <c r="BS225" s="288" t="str">
        <f t="shared" si="39"/>
        <v/>
      </c>
      <c r="BT225" s="288" t="str">
        <f t="shared" si="39"/>
        <v/>
      </c>
      <c r="BU225" s="288" t="str">
        <f t="shared" si="39"/>
        <v/>
      </c>
      <c r="BV225" s="288" t="str">
        <f t="shared" si="39"/>
        <v/>
      </c>
      <c r="BW225" s="288" t="str">
        <f t="shared" si="39"/>
        <v/>
      </c>
    </row>
    <row r="226" spans="1:75" hidden="1" outlineLevel="1">
      <c r="A226" s="1"/>
      <c r="B226" s="280" t="s">
        <v>122</v>
      </c>
      <c r="C226" s="288">
        <f>IF(ISERROR(VLOOKUP(C223,$B204:$F219,4,0)),"",VLOOKUP(C223,$B204:$F219,4,0))</f>
        <v>300</v>
      </c>
      <c r="D226" s="288" t="str">
        <f t="shared" ref="D226:BE226" si="40">IF(ISERROR(VLOOKUP(D223,$B204:$F219,4,0)),"",VLOOKUP(D223,$B204:$F219,4,0))</f>
        <v/>
      </c>
      <c r="E226" s="288" t="str">
        <f t="shared" si="40"/>
        <v/>
      </c>
      <c r="F226" s="288" t="str">
        <f t="shared" si="40"/>
        <v/>
      </c>
      <c r="G226" s="288" t="str">
        <f t="shared" si="40"/>
        <v/>
      </c>
      <c r="H226" s="288" t="str">
        <f t="shared" si="40"/>
        <v/>
      </c>
      <c r="I226" s="288" t="str">
        <f t="shared" si="40"/>
        <v/>
      </c>
      <c r="J226" s="288" t="str">
        <f t="shared" si="40"/>
        <v/>
      </c>
      <c r="K226" s="288" t="str">
        <f t="shared" si="40"/>
        <v/>
      </c>
      <c r="L226" s="288" t="str">
        <f t="shared" si="40"/>
        <v/>
      </c>
      <c r="M226" s="288">
        <f t="shared" si="40"/>
        <v>300</v>
      </c>
      <c r="N226" s="288" t="str">
        <f t="shared" si="40"/>
        <v/>
      </c>
      <c r="O226" s="288" t="str">
        <f t="shared" si="40"/>
        <v/>
      </c>
      <c r="P226" s="288" t="str">
        <f t="shared" si="40"/>
        <v/>
      </c>
      <c r="Q226" s="288" t="str">
        <f t="shared" si="40"/>
        <v/>
      </c>
      <c r="R226" s="288" t="str">
        <f t="shared" si="40"/>
        <v/>
      </c>
      <c r="S226" s="288" t="str">
        <f t="shared" si="40"/>
        <v/>
      </c>
      <c r="T226" s="288" t="str">
        <f t="shared" si="40"/>
        <v/>
      </c>
      <c r="U226" s="288" t="str">
        <f t="shared" si="40"/>
        <v/>
      </c>
      <c r="V226" s="288" t="str">
        <f t="shared" si="40"/>
        <v/>
      </c>
      <c r="W226" s="288">
        <f t="shared" si="40"/>
        <v>300</v>
      </c>
      <c r="X226" s="288" t="str">
        <f t="shared" si="40"/>
        <v/>
      </c>
      <c r="Y226" s="288" t="str">
        <f t="shared" si="40"/>
        <v/>
      </c>
      <c r="Z226" s="288" t="str">
        <f t="shared" si="40"/>
        <v/>
      </c>
      <c r="AA226" s="288" t="str">
        <f t="shared" si="40"/>
        <v/>
      </c>
      <c r="AB226" s="288" t="str">
        <f t="shared" si="40"/>
        <v/>
      </c>
      <c r="AC226" s="288" t="str">
        <f t="shared" si="40"/>
        <v/>
      </c>
      <c r="AD226" s="288" t="str">
        <f t="shared" si="40"/>
        <v/>
      </c>
      <c r="AE226" s="288" t="str">
        <f t="shared" si="40"/>
        <v/>
      </c>
      <c r="AF226" s="288" t="str">
        <f t="shared" si="40"/>
        <v/>
      </c>
      <c r="AG226" s="288">
        <f t="shared" si="40"/>
        <v>300</v>
      </c>
      <c r="AH226" s="288" t="str">
        <f t="shared" si="40"/>
        <v/>
      </c>
      <c r="AI226" s="288" t="str">
        <f t="shared" si="40"/>
        <v/>
      </c>
      <c r="AJ226" s="288" t="str">
        <f t="shared" si="40"/>
        <v/>
      </c>
      <c r="AK226" s="288" t="str">
        <f t="shared" si="40"/>
        <v/>
      </c>
      <c r="AL226" s="288" t="str">
        <f t="shared" si="40"/>
        <v/>
      </c>
      <c r="AM226" s="288" t="str">
        <f t="shared" si="40"/>
        <v/>
      </c>
      <c r="AN226" s="288" t="str">
        <f t="shared" si="40"/>
        <v/>
      </c>
      <c r="AO226" s="288" t="str">
        <f t="shared" si="40"/>
        <v/>
      </c>
      <c r="AP226" s="288" t="str">
        <f t="shared" si="40"/>
        <v/>
      </c>
      <c r="AQ226" s="288">
        <f t="shared" si="40"/>
        <v>300</v>
      </c>
      <c r="AR226" s="288" t="str">
        <f t="shared" si="40"/>
        <v/>
      </c>
      <c r="AS226" s="288" t="str">
        <f t="shared" si="40"/>
        <v/>
      </c>
      <c r="AT226" s="288" t="str">
        <f t="shared" si="40"/>
        <v/>
      </c>
      <c r="AU226" s="288" t="str">
        <f t="shared" si="40"/>
        <v/>
      </c>
      <c r="AV226" s="288" t="str">
        <f t="shared" si="40"/>
        <v/>
      </c>
      <c r="AW226" s="288" t="str">
        <f t="shared" si="40"/>
        <v/>
      </c>
      <c r="AX226" s="288" t="str">
        <f t="shared" si="40"/>
        <v/>
      </c>
      <c r="AY226" s="288" t="str">
        <f t="shared" si="40"/>
        <v/>
      </c>
      <c r="AZ226" s="288" t="str">
        <f t="shared" si="40"/>
        <v/>
      </c>
      <c r="BA226" s="288" t="str">
        <f t="shared" si="40"/>
        <v/>
      </c>
      <c r="BB226" s="288" t="str">
        <f t="shared" si="40"/>
        <v/>
      </c>
      <c r="BC226" s="288" t="str">
        <f t="shared" si="40"/>
        <v/>
      </c>
      <c r="BD226" s="288" t="str">
        <f t="shared" si="40"/>
        <v/>
      </c>
      <c r="BE226" s="288" t="str">
        <f t="shared" si="40"/>
        <v/>
      </c>
      <c r="BF226" s="288" t="str">
        <f t="shared" ref="BF226:BW226" si="41">IF(ISERROR(VLOOKUP(BF223,$B204:$F219,4,0)),"",VLOOKUP(BF223,$B204:$F219,4,0))</f>
        <v/>
      </c>
      <c r="BG226" s="288" t="str">
        <f t="shared" si="41"/>
        <v/>
      </c>
      <c r="BH226" s="288" t="str">
        <f t="shared" si="41"/>
        <v/>
      </c>
      <c r="BI226" s="288" t="str">
        <f t="shared" si="41"/>
        <v/>
      </c>
      <c r="BJ226" s="288" t="str">
        <f t="shared" si="41"/>
        <v/>
      </c>
      <c r="BK226" s="288" t="str">
        <f t="shared" si="41"/>
        <v/>
      </c>
      <c r="BL226" s="288" t="str">
        <f t="shared" si="41"/>
        <v/>
      </c>
      <c r="BM226" s="288" t="str">
        <f t="shared" si="41"/>
        <v/>
      </c>
      <c r="BN226" s="288" t="str">
        <f t="shared" si="41"/>
        <v/>
      </c>
      <c r="BO226" s="288" t="str">
        <f t="shared" si="41"/>
        <v/>
      </c>
      <c r="BP226" s="288" t="str">
        <f t="shared" si="41"/>
        <v/>
      </c>
      <c r="BQ226" s="288" t="str">
        <f t="shared" si="41"/>
        <v/>
      </c>
      <c r="BR226" s="288" t="str">
        <f t="shared" si="41"/>
        <v/>
      </c>
      <c r="BS226" s="288" t="str">
        <f t="shared" si="41"/>
        <v/>
      </c>
      <c r="BT226" s="288" t="str">
        <f t="shared" si="41"/>
        <v/>
      </c>
      <c r="BU226" s="288" t="str">
        <f t="shared" si="41"/>
        <v/>
      </c>
      <c r="BV226" s="288" t="str">
        <f t="shared" si="41"/>
        <v/>
      </c>
      <c r="BW226" s="288" t="str">
        <f t="shared" si="41"/>
        <v/>
      </c>
    </row>
    <row r="227" spans="1:75" hidden="1" outlineLevel="1">
      <c r="A227" s="1"/>
      <c r="B227" s="1"/>
      <c r="C227" s="122">
        <f t="shared" ref="C227:AH227" si="42">SUM(C225:C226)</f>
        <v>315</v>
      </c>
      <c r="D227" s="122">
        <f t="shared" si="42"/>
        <v>15</v>
      </c>
      <c r="E227" s="122">
        <f t="shared" si="42"/>
        <v>15</v>
      </c>
      <c r="F227" s="122">
        <f t="shared" si="42"/>
        <v>15</v>
      </c>
      <c r="G227" s="122">
        <f t="shared" si="42"/>
        <v>15</v>
      </c>
      <c r="H227" s="122">
        <f t="shared" si="42"/>
        <v>15</v>
      </c>
      <c r="I227" s="122">
        <f t="shared" si="42"/>
        <v>15</v>
      </c>
      <c r="J227" s="122">
        <f t="shared" si="42"/>
        <v>15</v>
      </c>
      <c r="K227" s="122">
        <f t="shared" si="42"/>
        <v>15</v>
      </c>
      <c r="L227" s="122">
        <f t="shared" si="42"/>
        <v>15</v>
      </c>
      <c r="M227" s="122">
        <f t="shared" si="42"/>
        <v>315</v>
      </c>
      <c r="N227" s="122">
        <f t="shared" si="42"/>
        <v>15</v>
      </c>
      <c r="O227" s="122">
        <f t="shared" si="42"/>
        <v>15</v>
      </c>
      <c r="P227" s="122">
        <f t="shared" si="42"/>
        <v>15</v>
      </c>
      <c r="Q227" s="122">
        <f t="shared" si="42"/>
        <v>15</v>
      </c>
      <c r="R227" s="122">
        <f t="shared" si="42"/>
        <v>15</v>
      </c>
      <c r="S227" s="122">
        <f t="shared" si="42"/>
        <v>15</v>
      </c>
      <c r="T227" s="279">
        <f t="shared" si="42"/>
        <v>15</v>
      </c>
      <c r="U227" s="279">
        <f t="shared" si="42"/>
        <v>15</v>
      </c>
      <c r="V227" s="279">
        <f t="shared" si="42"/>
        <v>15</v>
      </c>
      <c r="W227" s="279">
        <f t="shared" si="42"/>
        <v>315</v>
      </c>
      <c r="X227" s="279">
        <f t="shared" si="42"/>
        <v>15</v>
      </c>
      <c r="Y227" s="279">
        <f t="shared" si="42"/>
        <v>15</v>
      </c>
      <c r="Z227" s="279">
        <f t="shared" si="42"/>
        <v>15</v>
      </c>
      <c r="AA227" s="279">
        <f t="shared" si="42"/>
        <v>15</v>
      </c>
      <c r="AB227" s="279">
        <f t="shared" si="42"/>
        <v>15</v>
      </c>
      <c r="AC227" s="279">
        <f t="shared" si="42"/>
        <v>15</v>
      </c>
      <c r="AD227" s="279">
        <f t="shared" si="42"/>
        <v>15</v>
      </c>
      <c r="AE227" s="279">
        <f t="shared" si="42"/>
        <v>15</v>
      </c>
      <c r="AF227" s="279">
        <f t="shared" si="42"/>
        <v>15</v>
      </c>
      <c r="AG227" s="279">
        <f t="shared" si="42"/>
        <v>315</v>
      </c>
      <c r="AH227" s="279">
        <f t="shared" si="42"/>
        <v>15</v>
      </c>
      <c r="AI227" s="279">
        <f t="shared" ref="AI227:BE227" si="43">SUM(AI225:AI226)</f>
        <v>15</v>
      </c>
      <c r="AJ227" s="279">
        <f t="shared" si="43"/>
        <v>15</v>
      </c>
      <c r="AK227" s="279">
        <f t="shared" si="43"/>
        <v>15</v>
      </c>
      <c r="AL227" s="279">
        <f t="shared" si="43"/>
        <v>15</v>
      </c>
      <c r="AM227" s="279">
        <f t="shared" si="43"/>
        <v>15</v>
      </c>
      <c r="AN227" s="279">
        <f t="shared" si="43"/>
        <v>15</v>
      </c>
      <c r="AO227" s="279">
        <f t="shared" si="43"/>
        <v>15</v>
      </c>
      <c r="AP227" s="279">
        <f t="shared" si="43"/>
        <v>15</v>
      </c>
      <c r="AQ227" s="279">
        <f t="shared" si="43"/>
        <v>315</v>
      </c>
      <c r="AR227" s="279">
        <f t="shared" si="43"/>
        <v>0</v>
      </c>
      <c r="AS227" s="279">
        <f t="shared" si="43"/>
        <v>0</v>
      </c>
      <c r="AT227" s="279">
        <f t="shared" si="43"/>
        <v>0</v>
      </c>
      <c r="AU227" s="279">
        <f t="shared" si="43"/>
        <v>0</v>
      </c>
      <c r="AV227" s="279">
        <f t="shared" si="43"/>
        <v>0</v>
      </c>
      <c r="AW227" s="279">
        <f t="shared" si="43"/>
        <v>0</v>
      </c>
      <c r="AX227" s="279">
        <f t="shared" si="43"/>
        <v>0</v>
      </c>
      <c r="AY227" s="279">
        <f t="shared" si="43"/>
        <v>0</v>
      </c>
      <c r="AZ227" s="279">
        <f t="shared" si="43"/>
        <v>0</v>
      </c>
      <c r="BA227" s="279">
        <f t="shared" si="43"/>
        <v>0</v>
      </c>
      <c r="BB227" s="279">
        <f t="shared" si="43"/>
        <v>0</v>
      </c>
      <c r="BC227" s="279">
        <f t="shared" si="43"/>
        <v>0</v>
      </c>
      <c r="BD227" s="279">
        <f t="shared" si="43"/>
        <v>0</v>
      </c>
      <c r="BE227" s="279">
        <f t="shared" si="43"/>
        <v>0</v>
      </c>
      <c r="BF227" s="279">
        <f t="shared" ref="BF227:BW227" si="44">SUM(BF225:BF226)</f>
        <v>0</v>
      </c>
      <c r="BG227" s="279">
        <f t="shared" si="44"/>
        <v>0</v>
      </c>
      <c r="BH227" s="279">
        <f t="shared" si="44"/>
        <v>0</v>
      </c>
      <c r="BI227" s="279">
        <f t="shared" si="44"/>
        <v>0</v>
      </c>
      <c r="BJ227" s="279">
        <f t="shared" si="44"/>
        <v>0</v>
      </c>
      <c r="BK227" s="279">
        <f t="shared" si="44"/>
        <v>0</v>
      </c>
      <c r="BL227" s="279">
        <f t="shared" si="44"/>
        <v>0</v>
      </c>
      <c r="BM227" s="279">
        <f t="shared" si="44"/>
        <v>0</v>
      </c>
      <c r="BN227" s="279">
        <f t="shared" si="44"/>
        <v>0</v>
      </c>
      <c r="BO227" s="279">
        <f t="shared" si="44"/>
        <v>0</v>
      </c>
      <c r="BP227" s="279">
        <f t="shared" si="44"/>
        <v>0</v>
      </c>
      <c r="BQ227" s="279">
        <f t="shared" si="44"/>
        <v>0</v>
      </c>
      <c r="BR227" s="279">
        <f t="shared" si="44"/>
        <v>0</v>
      </c>
      <c r="BS227" s="279">
        <f t="shared" si="44"/>
        <v>0</v>
      </c>
      <c r="BT227" s="279">
        <f t="shared" si="44"/>
        <v>0</v>
      </c>
      <c r="BU227" s="279">
        <f t="shared" si="44"/>
        <v>0</v>
      </c>
      <c r="BV227" s="279">
        <f t="shared" si="44"/>
        <v>0</v>
      </c>
      <c r="BW227" s="279">
        <f t="shared" si="44"/>
        <v>0</v>
      </c>
    </row>
    <row r="228" spans="1:75" ht="13.5" customHeight="1" collapsed="1">
      <c r="A228" s="286" t="s">
        <v>378</v>
      </c>
      <c r="B228" s="1"/>
      <c r="C228" s="1"/>
      <c r="D228" s="1"/>
      <c r="E228" s="1"/>
      <c r="F228" s="1"/>
      <c r="G228" s="1"/>
      <c r="H228" s="1"/>
      <c r="I228" s="1"/>
      <c r="J228" s="1"/>
      <c r="K228" s="1"/>
      <c r="L228" s="1"/>
      <c r="M228" s="1"/>
      <c r="N228" s="1"/>
      <c r="O228" s="1"/>
      <c r="P228" s="1"/>
      <c r="Q228" s="1"/>
      <c r="R228" s="1"/>
      <c r="S228" s="1"/>
      <c r="U228" s="507"/>
      <c r="V228" s="507"/>
      <c r="W228" s="507"/>
      <c r="X228" s="507"/>
      <c r="Y228" s="507"/>
    </row>
    <row r="229" spans="1:75">
      <c r="A229" s="1"/>
      <c r="B229" s="1" t="s">
        <v>54</v>
      </c>
      <c r="C229" s="1"/>
      <c r="D229" s="1"/>
      <c r="E229" s="1"/>
      <c r="F229" s="1"/>
      <c r="G229" s="1"/>
      <c r="H229" s="1"/>
      <c r="I229" s="1"/>
      <c r="J229" s="1"/>
      <c r="K229" s="1"/>
      <c r="L229" s="1"/>
      <c r="M229" s="1"/>
      <c r="N229" s="1"/>
      <c r="O229" s="1"/>
      <c r="P229" s="1"/>
      <c r="Q229" s="1"/>
      <c r="R229" s="1"/>
      <c r="S229" s="1"/>
      <c r="U229" s="507"/>
      <c r="V229" s="507"/>
      <c r="W229" s="507"/>
      <c r="X229" s="507"/>
      <c r="Y229" s="507"/>
    </row>
    <row r="230" spans="1:75">
      <c r="A230" s="1"/>
      <c r="B230" s="1" t="s">
        <v>128</v>
      </c>
      <c r="C230" s="1"/>
      <c r="D230" s="1"/>
      <c r="E230" s="1"/>
      <c r="F230" s="1"/>
      <c r="G230" s="1"/>
      <c r="H230" s="1"/>
      <c r="I230" s="1"/>
      <c r="J230" s="516" t="s">
        <v>30</v>
      </c>
      <c r="K230" s="516"/>
      <c r="L230" s="516"/>
      <c r="M230" s="516"/>
      <c r="N230" s="1"/>
      <c r="O230" s="1"/>
      <c r="P230" s="1"/>
      <c r="Q230" s="1"/>
      <c r="R230" s="1"/>
      <c r="S230" s="1"/>
      <c r="U230" s="507"/>
      <c r="V230" s="507"/>
      <c r="W230" s="507"/>
      <c r="X230" s="507"/>
      <c r="Y230" s="507"/>
    </row>
    <row r="231" spans="1:75" ht="14.25" thickBot="1">
      <c r="A231" s="1"/>
      <c r="B231" s="546"/>
      <c r="C231" s="546"/>
      <c r="D231" s="541" t="s">
        <v>27</v>
      </c>
      <c r="E231" s="541"/>
      <c r="F231" s="546"/>
      <c r="G231" s="546"/>
      <c r="H231" s="541" t="s">
        <v>29</v>
      </c>
      <c r="I231" s="541"/>
      <c r="J231" s="514"/>
      <c r="K231" s="514"/>
      <c r="L231" s="514"/>
      <c r="M231" s="514"/>
      <c r="N231" s="1"/>
      <c r="O231" s="1"/>
      <c r="P231" s="1"/>
      <c r="Q231" s="1"/>
      <c r="R231" s="1"/>
      <c r="S231" s="1"/>
      <c r="U231" s="507"/>
      <c r="V231" s="507"/>
      <c r="W231" s="507"/>
      <c r="X231" s="507"/>
      <c r="Y231" s="507"/>
    </row>
    <row r="232" spans="1:75" ht="14.25" thickBot="1">
      <c r="A232" s="1"/>
      <c r="B232" s="513"/>
      <c r="C232" s="513"/>
      <c r="D232" s="500" t="s">
        <v>27</v>
      </c>
      <c r="E232" s="500"/>
      <c r="F232" s="513"/>
      <c r="G232" s="513"/>
      <c r="H232" s="500" t="s">
        <v>29</v>
      </c>
      <c r="I232" s="500"/>
      <c r="J232" s="515"/>
      <c r="K232" s="515"/>
      <c r="L232" s="515"/>
      <c r="M232" s="515"/>
      <c r="N232" s="1"/>
      <c r="O232" s="1"/>
      <c r="P232" s="1"/>
      <c r="Q232" s="1"/>
      <c r="R232" s="1"/>
      <c r="S232" s="1"/>
      <c r="U232" s="282"/>
      <c r="V232" s="282"/>
      <c r="W232" s="282"/>
      <c r="X232" s="282"/>
      <c r="Y232" s="282"/>
    </row>
    <row r="233" spans="1:75" ht="14.25" thickBot="1">
      <c r="A233" s="1"/>
      <c r="B233" s="513"/>
      <c r="C233" s="513"/>
      <c r="D233" s="500" t="s">
        <v>27</v>
      </c>
      <c r="E233" s="500"/>
      <c r="F233" s="513"/>
      <c r="G233" s="513"/>
      <c r="H233" s="500" t="s">
        <v>29</v>
      </c>
      <c r="I233" s="500"/>
      <c r="J233" s="515"/>
      <c r="K233" s="515"/>
      <c r="L233" s="515"/>
      <c r="M233" s="515"/>
      <c r="N233" s="1"/>
      <c r="O233" s="1"/>
      <c r="P233" s="1"/>
      <c r="Q233" s="1"/>
      <c r="R233" s="1"/>
      <c r="S233" s="1"/>
      <c r="U233" s="282"/>
      <c r="V233" s="282"/>
      <c r="W233" s="282"/>
      <c r="X233" s="282"/>
      <c r="Y233" s="282"/>
    </row>
    <row r="234" spans="1:75" ht="14.25" thickBot="1">
      <c r="A234" s="1"/>
      <c r="B234" s="513"/>
      <c r="C234" s="513"/>
      <c r="D234" s="500" t="s">
        <v>27</v>
      </c>
      <c r="E234" s="500"/>
      <c r="F234" s="513"/>
      <c r="G234" s="513"/>
      <c r="H234" s="500" t="s">
        <v>29</v>
      </c>
      <c r="I234" s="500"/>
      <c r="J234" s="515"/>
      <c r="K234" s="515"/>
      <c r="L234" s="515"/>
      <c r="M234" s="515"/>
      <c r="N234" s="1"/>
      <c r="O234" s="1"/>
      <c r="P234" s="1"/>
      <c r="Q234" s="1"/>
      <c r="R234" s="1"/>
      <c r="S234" s="1"/>
      <c r="U234" s="16"/>
    </row>
    <row r="235" spans="1:75" ht="14.25" thickBot="1">
      <c r="A235" s="1"/>
      <c r="B235" s="513"/>
      <c r="C235" s="513"/>
      <c r="D235" s="500" t="s">
        <v>27</v>
      </c>
      <c r="E235" s="500"/>
      <c r="F235" s="513"/>
      <c r="G235" s="513"/>
      <c r="H235" s="500" t="s">
        <v>29</v>
      </c>
      <c r="I235" s="500"/>
      <c r="J235" s="515"/>
      <c r="K235" s="515"/>
      <c r="L235" s="515"/>
      <c r="M235" s="515"/>
      <c r="N235" s="1"/>
      <c r="O235" s="1"/>
      <c r="P235" s="1"/>
      <c r="Q235" s="1"/>
      <c r="R235" s="1"/>
      <c r="S235" s="1"/>
      <c r="U235" s="16"/>
    </row>
    <row r="236" spans="1:75">
      <c r="A236" s="1"/>
      <c r="B236" s="1"/>
      <c r="C236" s="1"/>
      <c r="D236" s="1"/>
      <c r="E236" s="1"/>
      <c r="F236" s="1"/>
      <c r="G236" s="1"/>
      <c r="H236" s="1"/>
      <c r="I236" s="1"/>
      <c r="J236" s="1"/>
      <c r="K236" s="1"/>
      <c r="L236" s="1"/>
      <c r="M236" s="1"/>
      <c r="N236" s="1"/>
      <c r="O236" s="1"/>
      <c r="P236" s="1"/>
      <c r="Q236" s="1"/>
      <c r="R236" s="1"/>
      <c r="S236" s="1"/>
      <c r="U236" s="16"/>
    </row>
    <row r="237" spans="1:75">
      <c r="A237" s="1"/>
      <c r="B237" s="1" t="s">
        <v>129</v>
      </c>
      <c r="C237" s="1"/>
      <c r="D237" s="1"/>
      <c r="E237" s="1"/>
      <c r="F237" s="1"/>
      <c r="G237" s="1"/>
      <c r="H237" s="1"/>
      <c r="I237" s="1"/>
      <c r="J237" s="516" t="s">
        <v>30</v>
      </c>
      <c r="K237" s="516"/>
      <c r="L237" s="516"/>
      <c r="M237" s="516"/>
      <c r="N237" s="1"/>
      <c r="O237" s="1"/>
      <c r="P237" s="1"/>
      <c r="Q237" s="1"/>
      <c r="R237" s="1"/>
      <c r="S237" s="1"/>
    </row>
    <row r="238" spans="1:75" ht="14.25" thickBot="1">
      <c r="A238" s="1"/>
      <c r="B238" s="546"/>
      <c r="C238" s="546"/>
      <c r="D238" s="541" t="s">
        <v>125</v>
      </c>
      <c r="E238" s="541"/>
      <c r="F238" s="546"/>
      <c r="G238" s="546"/>
      <c r="H238" s="541" t="s">
        <v>29</v>
      </c>
      <c r="I238" s="541"/>
      <c r="J238" s="514"/>
      <c r="K238" s="514"/>
      <c r="L238" s="514"/>
      <c r="M238" s="514"/>
      <c r="N238" s="1"/>
      <c r="O238" s="1"/>
      <c r="P238" s="1"/>
      <c r="Q238" s="1"/>
      <c r="R238" s="1"/>
      <c r="S238" s="1"/>
    </row>
    <row r="239" spans="1:75" ht="14.25" thickBot="1">
      <c r="A239" s="1"/>
      <c r="B239" s="513"/>
      <c r="C239" s="513"/>
      <c r="D239" s="500" t="s">
        <v>125</v>
      </c>
      <c r="E239" s="500"/>
      <c r="F239" s="513"/>
      <c r="G239" s="513"/>
      <c r="H239" s="500" t="s">
        <v>29</v>
      </c>
      <c r="I239" s="500"/>
      <c r="J239" s="515"/>
      <c r="K239" s="515"/>
      <c r="L239" s="515"/>
      <c r="M239" s="515"/>
      <c r="N239" s="1"/>
      <c r="O239" s="1"/>
      <c r="P239" s="1"/>
      <c r="Q239" s="1"/>
      <c r="R239" s="1"/>
      <c r="S239" s="1"/>
    </row>
    <row r="240" spans="1:75" ht="14.25" thickBot="1">
      <c r="A240" s="1"/>
      <c r="B240" s="513"/>
      <c r="C240" s="513"/>
      <c r="D240" s="500" t="s">
        <v>125</v>
      </c>
      <c r="E240" s="500"/>
      <c r="F240" s="513"/>
      <c r="G240" s="513"/>
      <c r="H240" s="500" t="s">
        <v>29</v>
      </c>
      <c r="I240" s="500"/>
      <c r="J240" s="515"/>
      <c r="K240" s="515"/>
      <c r="L240" s="515"/>
      <c r="M240" s="515"/>
      <c r="N240" s="1"/>
      <c r="O240" s="1"/>
      <c r="P240" s="1"/>
      <c r="Q240" s="1"/>
      <c r="R240" s="1"/>
      <c r="S240" s="1"/>
    </row>
    <row r="241" spans="1:75" ht="14.25" thickBot="1">
      <c r="A241" s="1"/>
      <c r="B241" s="513"/>
      <c r="C241" s="513"/>
      <c r="D241" s="500" t="s">
        <v>125</v>
      </c>
      <c r="E241" s="500"/>
      <c r="F241" s="513"/>
      <c r="G241" s="513"/>
      <c r="H241" s="500" t="s">
        <v>29</v>
      </c>
      <c r="I241" s="500"/>
      <c r="J241" s="515"/>
      <c r="K241" s="515"/>
      <c r="L241" s="515"/>
      <c r="M241" s="515"/>
      <c r="N241" s="1"/>
      <c r="O241" s="1"/>
      <c r="P241" s="1"/>
      <c r="Q241" s="1"/>
      <c r="R241" s="1"/>
      <c r="S241" s="1"/>
    </row>
    <row r="242" spans="1:75" ht="14.25" thickBot="1">
      <c r="A242" s="1"/>
      <c r="B242" s="513"/>
      <c r="C242" s="513"/>
      <c r="D242" s="500" t="s">
        <v>125</v>
      </c>
      <c r="E242" s="500"/>
      <c r="F242" s="513"/>
      <c r="G242" s="513"/>
      <c r="H242" s="500" t="s">
        <v>29</v>
      </c>
      <c r="I242" s="500"/>
      <c r="J242" s="515"/>
      <c r="K242" s="515"/>
      <c r="L242" s="515"/>
      <c r="M242" s="515"/>
      <c r="N242" s="1"/>
      <c r="O242" s="1"/>
      <c r="P242" s="1"/>
      <c r="Q242" s="1"/>
      <c r="R242" s="1"/>
      <c r="S242" s="1"/>
    </row>
    <row r="243" spans="1:75">
      <c r="A243" s="1"/>
      <c r="B243" s="1"/>
      <c r="C243" s="1"/>
      <c r="D243" s="1"/>
      <c r="E243" s="1"/>
      <c r="F243" s="1"/>
      <c r="G243" s="1"/>
      <c r="H243" s="1"/>
      <c r="I243" s="1"/>
      <c r="J243" s="1"/>
      <c r="K243" s="1"/>
      <c r="L243" s="1"/>
      <c r="M243" s="1"/>
      <c r="N243" s="1"/>
      <c r="O243" s="1"/>
      <c r="P243" s="1"/>
      <c r="Q243" s="1"/>
      <c r="R243" s="1"/>
      <c r="S243" s="1"/>
    </row>
    <row r="244" spans="1:75" hidden="1" outlineLevel="1">
      <c r="A244" s="122"/>
      <c r="B244" s="122"/>
      <c r="C244" s="277">
        <f>CF表!D2</f>
        <v>2025</v>
      </c>
      <c r="D244" s="277">
        <f>CF表!E2</f>
        <v>2026</v>
      </c>
      <c r="E244" s="277">
        <f>CF表!F2</f>
        <v>2027</v>
      </c>
      <c r="F244" s="277">
        <f>CF表!G2</f>
        <v>2028</v>
      </c>
      <c r="G244" s="277">
        <f>CF表!H2</f>
        <v>2029</v>
      </c>
      <c r="H244" s="277">
        <f>CF表!I2</f>
        <v>2030</v>
      </c>
      <c r="I244" s="277">
        <f>CF表!J2</f>
        <v>2031</v>
      </c>
      <c r="J244" s="277">
        <f>CF表!K2</f>
        <v>2032</v>
      </c>
      <c r="K244" s="277">
        <f>CF表!L2</f>
        <v>2033</v>
      </c>
      <c r="L244" s="277">
        <f>CF表!M2</f>
        <v>2034</v>
      </c>
      <c r="M244" s="277">
        <f>CF表!N2</f>
        <v>2035</v>
      </c>
      <c r="N244" s="277">
        <f>CF表!O2</f>
        <v>2036</v>
      </c>
      <c r="O244" s="277">
        <f>CF表!P2</f>
        <v>2037</v>
      </c>
      <c r="P244" s="277">
        <f>CF表!Q2</f>
        <v>2038</v>
      </c>
      <c r="Q244" s="277">
        <f>CF表!R2</f>
        <v>2039</v>
      </c>
      <c r="R244" s="277">
        <f>CF表!S2</f>
        <v>2040</v>
      </c>
      <c r="S244" s="277">
        <f>CF表!T2</f>
        <v>2041</v>
      </c>
      <c r="T244" s="278">
        <f>CF表!U2</f>
        <v>2042</v>
      </c>
      <c r="U244" s="278">
        <f>CF表!V2</f>
        <v>2043</v>
      </c>
      <c r="V244" s="278">
        <f>CF表!W2</f>
        <v>2044</v>
      </c>
      <c r="W244" s="278">
        <f>CF表!X2</f>
        <v>2045</v>
      </c>
      <c r="X244" s="278">
        <f>CF表!Y2</f>
        <v>2046</v>
      </c>
      <c r="Y244" s="278">
        <f>CF表!Z2</f>
        <v>2047</v>
      </c>
      <c r="Z244" s="278">
        <f>CF表!AA2</f>
        <v>2048</v>
      </c>
      <c r="AA244" s="278">
        <f>CF表!AB2</f>
        <v>2049</v>
      </c>
      <c r="AB244" s="278">
        <f>CF表!AC2</f>
        <v>2050</v>
      </c>
      <c r="AC244" s="278">
        <f>CF表!AD2</f>
        <v>2051</v>
      </c>
      <c r="AD244" s="278">
        <f>CF表!AE2</f>
        <v>2052</v>
      </c>
      <c r="AE244" s="278">
        <f>CF表!AF2</f>
        <v>2053</v>
      </c>
      <c r="AF244" s="278">
        <f>CF表!AG2</f>
        <v>2054</v>
      </c>
      <c r="AG244" s="278">
        <f>CF表!AH2</f>
        <v>2055</v>
      </c>
      <c r="AH244" s="278">
        <f>CF表!AI2</f>
        <v>2056</v>
      </c>
      <c r="AI244" s="278">
        <f>CF表!AJ2</f>
        <v>2057</v>
      </c>
      <c r="AJ244" s="278">
        <f>CF表!AK2</f>
        <v>2058</v>
      </c>
      <c r="AK244" s="278">
        <f>CF表!AL2</f>
        <v>2059</v>
      </c>
      <c r="AL244" s="278">
        <f>CF表!AM2</f>
        <v>2060</v>
      </c>
      <c r="AM244" s="278">
        <f>CF表!AN2</f>
        <v>2061</v>
      </c>
      <c r="AN244" s="278">
        <f>CF表!AO2</f>
        <v>2062</v>
      </c>
      <c r="AO244" s="278">
        <f>CF表!AP2</f>
        <v>2063</v>
      </c>
      <c r="AP244" s="278">
        <f>CF表!AQ2</f>
        <v>2064</v>
      </c>
      <c r="AQ244" s="278">
        <f>CF表!AR2</f>
        <v>2065</v>
      </c>
      <c r="AR244" s="278">
        <f>CF表!AS2</f>
        <v>2066</v>
      </c>
      <c r="AS244" s="278">
        <f>CF表!AT2</f>
        <v>2067</v>
      </c>
      <c r="AT244" s="278">
        <f>CF表!AU2</f>
        <v>2068</v>
      </c>
      <c r="AU244" s="278">
        <f>CF表!AV2</f>
        <v>2069</v>
      </c>
      <c r="AV244" s="278">
        <f>CF表!AW2</f>
        <v>2070</v>
      </c>
      <c r="AW244" s="278">
        <f>CF表!AX2</f>
        <v>2071</v>
      </c>
      <c r="AX244" s="278">
        <f>CF表!AY2</f>
        <v>2072</v>
      </c>
      <c r="AY244" s="278">
        <f>CF表!AZ2</f>
        <v>2073</v>
      </c>
      <c r="AZ244" s="278">
        <f>CF表!BA2</f>
        <v>2074</v>
      </c>
      <c r="BA244" s="278">
        <f>CF表!BB2</f>
        <v>2075</v>
      </c>
      <c r="BB244" s="278">
        <f>CF表!BC2</f>
        <v>2076</v>
      </c>
      <c r="BC244" s="278">
        <f>CF表!BD2</f>
        <v>2077</v>
      </c>
      <c r="BD244" s="278">
        <f>CF表!BE2</f>
        <v>2078</v>
      </c>
      <c r="BE244" s="278">
        <f>CF表!BF2</f>
        <v>2079</v>
      </c>
      <c r="BF244" s="278">
        <f>CF表!BG2</f>
        <v>2080</v>
      </c>
      <c r="BG244" s="278">
        <f>CF表!BH2</f>
        <v>2081</v>
      </c>
      <c r="BH244" s="278">
        <f>CF表!BI2</f>
        <v>2082</v>
      </c>
      <c r="BI244" s="278">
        <f>CF表!BJ2</f>
        <v>2083</v>
      </c>
      <c r="BJ244" s="278">
        <f>CF表!BK2</f>
        <v>2084</v>
      </c>
      <c r="BK244" s="278">
        <f>CF表!BL2</f>
        <v>2085</v>
      </c>
      <c r="BL244" s="278">
        <f>CF表!BM2</f>
        <v>2086</v>
      </c>
      <c r="BM244" s="278">
        <f>CF表!BN2</f>
        <v>2087</v>
      </c>
      <c r="BN244" s="278">
        <f>CF表!BO2</f>
        <v>2088</v>
      </c>
      <c r="BO244" s="278">
        <f>CF表!BP2</f>
        <v>2089</v>
      </c>
      <c r="BP244" s="278">
        <f>CF表!BQ2</f>
        <v>2090</v>
      </c>
      <c r="BQ244" s="278">
        <f>CF表!BR2</f>
        <v>2091</v>
      </c>
      <c r="BR244" s="278">
        <f>CF表!BS2</f>
        <v>2092</v>
      </c>
      <c r="BS244" s="278">
        <f>CF表!BT2</f>
        <v>2093</v>
      </c>
      <c r="BT244" s="278">
        <f>CF表!BU2</f>
        <v>2094</v>
      </c>
      <c r="BU244" s="278">
        <f>CF表!BV2</f>
        <v>2095</v>
      </c>
      <c r="BV244" s="278">
        <f>CF表!BW2</f>
        <v>2096</v>
      </c>
      <c r="BW244" s="278">
        <f>CF表!BX2</f>
        <v>2097</v>
      </c>
    </row>
    <row r="245" spans="1:75" hidden="1" outlineLevel="1">
      <c r="A245" s="122"/>
      <c r="B245" s="281" t="s">
        <v>126</v>
      </c>
      <c r="C245" s="288" t="str">
        <f>IF(ISERROR(VLOOKUP(C244,B231:G235,5,0)),"",VLOOKUP(C244,B231:G235,5,0))</f>
        <v/>
      </c>
      <c r="D245" s="288" t="str">
        <f>IF(ISERROR(VLOOKUP(D244,$B231:$G235,5,0)),C245,VLOOKUP(D244,$B231:$G235,5,0))</f>
        <v/>
      </c>
      <c r="E245" s="288" t="str">
        <f t="shared" ref="E245:BE245" si="45">IF(ISERROR(VLOOKUP(E244,$B231:$G235,5,0)),D245,VLOOKUP(E244,$B231:$G235,5,0))</f>
        <v/>
      </c>
      <c r="F245" s="288" t="str">
        <f t="shared" si="45"/>
        <v/>
      </c>
      <c r="G245" s="288" t="str">
        <f t="shared" si="45"/>
        <v/>
      </c>
      <c r="H245" s="288" t="str">
        <f t="shared" si="45"/>
        <v/>
      </c>
      <c r="I245" s="288" t="str">
        <f t="shared" si="45"/>
        <v/>
      </c>
      <c r="J245" s="288" t="str">
        <f t="shared" si="45"/>
        <v/>
      </c>
      <c r="K245" s="288" t="str">
        <f t="shared" si="45"/>
        <v/>
      </c>
      <c r="L245" s="288" t="str">
        <f t="shared" si="45"/>
        <v/>
      </c>
      <c r="M245" s="288" t="str">
        <f t="shared" si="45"/>
        <v/>
      </c>
      <c r="N245" s="288" t="str">
        <f t="shared" si="45"/>
        <v/>
      </c>
      <c r="O245" s="288" t="str">
        <f t="shared" si="45"/>
        <v/>
      </c>
      <c r="P245" s="288" t="str">
        <f t="shared" si="45"/>
        <v/>
      </c>
      <c r="Q245" s="288" t="str">
        <f t="shared" si="45"/>
        <v/>
      </c>
      <c r="R245" s="288" t="str">
        <f t="shared" si="45"/>
        <v/>
      </c>
      <c r="S245" s="288" t="str">
        <f t="shared" si="45"/>
        <v/>
      </c>
      <c r="T245" s="288" t="str">
        <f t="shared" si="45"/>
        <v/>
      </c>
      <c r="U245" s="288" t="str">
        <f t="shared" si="45"/>
        <v/>
      </c>
      <c r="V245" s="288" t="str">
        <f t="shared" si="45"/>
        <v/>
      </c>
      <c r="W245" s="288" t="str">
        <f t="shared" si="45"/>
        <v/>
      </c>
      <c r="X245" s="288" t="str">
        <f t="shared" si="45"/>
        <v/>
      </c>
      <c r="Y245" s="288" t="str">
        <f t="shared" si="45"/>
        <v/>
      </c>
      <c r="Z245" s="288" t="str">
        <f t="shared" si="45"/>
        <v/>
      </c>
      <c r="AA245" s="288" t="str">
        <f t="shared" si="45"/>
        <v/>
      </c>
      <c r="AB245" s="288" t="str">
        <f t="shared" si="45"/>
        <v/>
      </c>
      <c r="AC245" s="288" t="str">
        <f t="shared" si="45"/>
        <v/>
      </c>
      <c r="AD245" s="288" t="str">
        <f t="shared" si="45"/>
        <v/>
      </c>
      <c r="AE245" s="288" t="str">
        <f t="shared" si="45"/>
        <v/>
      </c>
      <c r="AF245" s="288" t="str">
        <f t="shared" si="45"/>
        <v/>
      </c>
      <c r="AG245" s="288" t="str">
        <f t="shared" si="45"/>
        <v/>
      </c>
      <c r="AH245" s="288" t="str">
        <f t="shared" si="45"/>
        <v/>
      </c>
      <c r="AI245" s="288" t="str">
        <f t="shared" si="45"/>
        <v/>
      </c>
      <c r="AJ245" s="288" t="str">
        <f t="shared" si="45"/>
        <v/>
      </c>
      <c r="AK245" s="288" t="str">
        <f t="shared" si="45"/>
        <v/>
      </c>
      <c r="AL245" s="288" t="str">
        <f t="shared" si="45"/>
        <v/>
      </c>
      <c r="AM245" s="288" t="str">
        <f t="shared" si="45"/>
        <v/>
      </c>
      <c r="AN245" s="288" t="str">
        <f t="shared" si="45"/>
        <v/>
      </c>
      <c r="AO245" s="288" t="str">
        <f t="shared" si="45"/>
        <v/>
      </c>
      <c r="AP245" s="288" t="str">
        <f t="shared" si="45"/>
        <v/>
      </c>
      <c r="AQ245" s="288" t="str">
        <f t="shared" si="45"/>
        <v/>
      </c>
      <c r="AR245" s="288" t="str">
        <f t="shared" si="45"/>
        <v/>
      </c>
      <c r="AS245" s="288" t="str">
        <f t="shared" si="45"/>
        <v/>
      </c>
      <c r="AT245" s="288" t="str">
        <f t="shared" si="45"/>
        <v/>
      </c>
      <c r="AU245" s="288" t="str">
        <f t="shared" si="45"/>
        <v/>
      </c>
      <c r="AV245" s="288" t="str">
        <f t="shared" si="45"/>
        <v/>
      </c>
      <c r="AW245" s="288" t="str">
        <f t="shared" si="45"/>
        <v/>
      </c>
      <c r="AX245" s="288" t="str">
        <f t="shared" si="45"/>
        <v/>
      </c>
      <c r="AY245" s="288" t="str">
        <f t="shared" si="45"/>
        <v/>
      </c>
      <c r="AZ245" s="288" t="str">
        <f t="shared" si="45"/>
        <v/>
      </c>
      <c r="BA245" s="288" t="str">
        <f t="shared" si="45"/>
        <v/>
      </c>
      <c r="BB245" s="288" t="str">
        <f t="shared" si="45"/>
        <v/>
      </c>
      <c r="BC245" s="288" t="str">
        <f t="shared" si="45"/>
        <v/>
      </c>
      <c r="BD245" s="288" t="str">
        <f t="shared" si="45"/>
        <v/>
      </c>
      <c r="BE245" s="288" t="str">
        <f t="shared" si="45"/>
        <v/>
      </c>
      <c r="BF245" s="288" t="str">
        <f t="shared" ref="BF245:BW245" si="46">IF(ISERROR(VLOOKUP(BF244,$B231:$G235,5,0)),BE245,VLOOKUP(BF244,$B231:$G235,5,0))</f>
        <v/>
      </c>
      <c r="BG245" s="288" t="str">
        <f t="shared" si="46"/>
        <v/>
      </c>
      <c r="BH245" s="288" t="str">
        <f t="shared" si="46"/>
        <v/>
      </c>
      <c r="BI245" s="288" t="str">
        <f t="shared" si="46"/>
        <v/>
      </c>
      <c r="BJ245" s="288" t="str">
        <f t="shared" si="46"/>
        <v/>
      </c>
      <c r="BK245" s="288" t="str">
        <f t="shared" si="46"/>
        <v/>
      </c>
      <c r="BL245" s="288" t="str">
        <f t="shared" si="46"/>
        <v/>
      </c>
      <c r="BM245" s="288" t="str">
        <f t="shared" si="46"/>
        <v/>
      </c>
      <c r="BN245" s="288" t="str">
        <f t="shared" si="46"/>
        <v/>
      </c>
      <c r="BO245" s="288" t="str">
        <f t="shared" si="46"/>
        <v/>
      </c>
      <c r="BP245" s="288" t="str">
        <f t="shared" si="46"/>
        <v/>
      </c>
      <c r="BQ245" s="288" t="str">
        <f t="shared" si="46"/>
        <v/>
      </c>
      <c r="BR245" s="288" t="str">
        <f t="shared" si="46"/>
        <v/>
      </c>
      <c r="BS245" s="288" t="str">
        <f t="shared" si="46"/>
        <v/>
      </c>
      <c r="BT245" s="288" t="str">
        <f t="shared" si="46"/>
        <v/>
      </c>
      <c r="BU245" s="288" t="str">
        <f t="shared" si="46"/>
        <v/>
      </c>
      <c r="BV245" s="288" t="str">
        <f t="shared" si="46"/>
        <v/>
      </c>
      <c r="BW245" s="288" t="str">
        <f t="shared" si="46"/>
        <v/>
      </c>
    </row>
    <row r="246" spans="1:75" hidden="1" outlineLevel="1">
      <c r="A246" s="122"/>
      <c r="B246" s="281" t="s">
        <v>127</v>
      </c>
      <c r="C246" s="288" t="str">
        <f>IF(ISERROR(VLOOKUP(C244,$B238:$G242,5,0)),"",VLOOKUP(C244,$B238:$G242,5,0))</f>
        <v/>
      </c>
      <c r="D246" s="288" t="str">
        <f t="shared" ref="D246:BE246" si="47">IF(ISERROR(VLOOKUP(D244,$B238:$G242,5,0)),"",VLOOKUP(D244,$B238:$G242,5,0))</f>
        <v/>
      </c>
      <c r="E246" s="288" t="str">
        <f t="shared" si="47"/>
        <v/>
      </c>
      <c r="F246" s="288" t="str">
        <f t="shared" si="47"/>
        <v/>
      </c>
      <c r="G246" s="288" t="str">
        <f t="shared" si="47"/>
        <v/>
      </c>
      <c r="H246" s="288" t="str">
        <f t="shared" si="47"/>
        <v/>
      </c>
      <c r="I246" s="288" t="str">
        <f t="shared" si="47"/>
        <v/>
      </c>
      <c r="J246" s="288" t="str">
        <f t="shared" si="47"/>
        <v/>
      </c>
      <c r="K246" s="288" t="str">
        <f t="shared" si="47"/>
        <v/>
      </c>
      <c r="L246" s="288" t="str">
        <f t="shared" si="47"/>
        <v/>
      </c>
      <c r="M246" s="288" t="str">
        <f t="shared" si="47"/>
        <v/>
      </c>
      <c r="N246" s="288" t="str">
        <f t="shared" si="47"/>
        <v/>
      </c>
      <c r="O246" s="288" t="str">
        <f t="shared" si="47"/>
        <v/>
      </c>
      <c r="P246" s="288" t="str">
        <f t="shared" si="47"/>
        <v/>
      </c>
      <c r="Q246" s="288" t="str">
        <f t="shared" si="47"/>
        <v/>
      </c>
      <c r="R246" s="288" t="str">
        <f t="shared" si="47"/>
        <v/>
      </c>
      <c r="S246" s="288" t="str">
        <f t="shared" si="47"/>
        <v/>
      </c>
      <c r="T246" s="288" t="str">
        <f t="shared" si="47"/>
        <v/>
      </c>
      <c r="U246" s="288" t="str">
        <f t="shared" si="47"/>
        <v/>
      </c>
      <c r="V246" s="288" t="str">
        <f t="shared" si="47"/>
        <v/>
      </c>
      <c r="W246" s="288" t="str">
        <f t="shared" si="47"/>
        <v/>
      </c>
      <c r="X246" s="288" t="str">
        <f t="shared" si="47"/>
        <v/>
      </c>
      <c r="Y246" s="288" t="str">
        <f t="shared" si="47"/>
        <v/>
      </c>
      <c r="Z246" s="288" t="str">
        <f t="shared" si="47"/>
        <v/>
      </c>
      <c r="AA246" s="288" t="str">
        <f t="shared" si="47"/>
        <v/>
      </c>
      <c r="AB246" s="288" t="str">
        <f t="shared" si="47"/>
        <v/>
      </c>
      <c r="AC246" s="288" t="str">
        <f t="shared" si="47"/>
        <v/>
      </c>
      <c r="AD246" s="288" t="str">
        <f t="shared" si="47"/>
        <v/>
      </c>
      <c r="AE246" s="288" t="str">
        <f t="shared" si="47"/>
        <v/>
      </c>
      <c r="AF246" s="288" t="str">
        <f t="shared" si="47"/>
        <v/>
      </c>
      <c r="AG246" s="288" t="str">
        <f t="shared" si="47"/>
        <v/>
      </c>
      <c r="AH246" s="288" t="str">
        <f t="shared" si="47"/>
        <v/>
      </c>
      <c r="AI246" s="288" t="str">
        <f t="shared" si="47"/>
        <v/>
      </c>
      <c r="AJ246" s="288" t="str">
        <f t="shared" si="47"/>
        <v/>
      </c>
      <c r="AK246" s="288" t="str">
        <f t="shared" si="47"/>
        <v/>
      </c>
      <c r="AL246" s="288" t="str">
        <f t="shared" si="47"/>
        <v/>
      </c>
      <c r="AM246" s="288" t="str">
        <f t="shared" si="47"/>
        <v/>
      </c>
      <c r="AN246" s="288" t="str">
        <f t="shared" si="47"/>
        <v/>
      </c>
      <c r="AO246" s="288" t="str">
        <f t="shared" si="47"/>
        <v/>
      </c>
      <c r="AP246" s="288" t="str">
        <f t="shared" si="47"/>
        <v/>
      </c>
      <c r="AQ246" s="288" t="str">
        <f t="shared" si="47"/>
        <v/>
      </c>
      <c r="AR246" s="288" t="str">
        <f t="shared" si="47"/>
        <v/>
      </c>
      <c r="AS246" s="288" t="str">
        <f t="shared" si="47"/>
        <v/>
      </c>
      <c r="AT246" s="288" t="str">
        <f t="shared" si="47"/>
        <v/>
      </c>
      <c r="AU246" s="288" t="str">
        <f t="shared" si="47"/>
        <v/>
      </c>
      <c r="AV246" s="288" t="str">
        <f t="shared" si="47"/>
        <v/>
      </c>
      <c r="AW246" s="288" t="str">
        <f t="shared" si="47"/>
        <v/>
      </c>
      <c r="AX246" s="288" t="str">
        <f t="shared" si="47"/>
        <v/>
      </c>
      <c r="AY246" s="288" t="str">
        <f t="shared" si="47"/>
        <v/>
      </c>
      <c r="AZ246" s="288" t="str">
        <f t="shared" si="47"/>
        <v/>
      </c>
      <c r="BA246" s="288" t="str">
        <f t="shared" si="47"/>
        <v/>
      </c>
      <c r="BB246" s="288" t="str">
        <f t="shared" si="47"/>
        <v/>
      </c>
      <c r="BC246" s="288" t="str">
        <f t="shared" si="47"/>
        <v/>
      </c>
      <c r="BD246" s="288" t="str">
        <f t="shared" si="47"/>
        <v/>
      </c>
      <c r="BE246" s="288" t="str">
        <f t="shared" si="47"/>
        <v/>
      </c>
      <c r="BF246" s="288" t="str">
        <f t="shared" ref="BF246:BW246" si="48">IF(ISERROR(VLOOKUP(BF244,$B238:$G242,5,0)),"",VLOOKUP(BF244,$B238:$G242,5,0))</f>
        <v/>
      </c>
      <c r="BG246" s="288" t="str">
        <f t="shared" si="48"/>
        <v/>
      </c>
      <c r="BH246" s="288" t="str">
        <f t="shared" si="48"/>
        <v/>
      </c>
      <c r="BI246" s="288" t="str">
        <f t="shared" si="48"/>
        <v/>
      </c>
      <c r="BJ246" s="288" t="str">
        <f t="shared" si="48"/>
        <v/>
      </c>
      <c r="BK246" s="288" t="str">
        <f t="shared" si="48"/>
        <v/>
      </c>
      <c r="BL246" s="288" t="str">
        <f t="shared" si="48"/>
        <v/>
      </c>
      <c r="BM246" s="288" t="str">
        <f t="shared" si="48"/>
        <v/>
      </c>
      <c r="BN246" s="288" t="str">
        <f t="shared" si="48"/>
        <v/>
      </c>
      <c r="BO246" s="288" t="str">
        <f t="shared" si="48"/>
        <v/>
      </c>
      <c r="BP246" s="288" t="str">
        <f t="shared" si="48"/>
        <v/>
      </c>
      <c r="BQ246" s="288" t="str">
        <f t="shared" si="48"/>
        <v/>
      </c>
      <c r="BR246" s="288" t="str">
        <f t="shared" si="48"/>
        <v/>
      </c>
      <c r="BS246" s="288" t="str">
        <f t="shared" si="48"/>
        <v/>
      </c>
      <c r="BT246" s="288" t="str">
        <f t="shared" si="48"/>
        <v/>
      </c>
      <c r="BU246" s="288" t="str">
        <f t="shared" si="48"/>
        <v/>
      </c>
      <c r="BV246" s="288" t="str">
        <f t="shared" si="48"/>
        <v/>
      </c>
      <c r="BW246" s="288" t="str">
        <f t="shared" si="48"/>
        <v/>
      </c>
    </row>
    <row r="247" spans="1:75" hidden="1" outlineLevel="1">
      <c r="A247" s="122"/>
      <c r="B247" s="122"/>
      <c r="C247" s="122">
        <f t="shared" ref="C247:AH247" si="49">SUM(C245:C246)</f>
        <v>0</v>
      </c>
      <c r="D247" s="122">
        <f t="shared" si="49"/>
        <v>0</v>
      </c>
      <c r="E247" s="122">
        <f t="shared" si="49"/>
        <v>0</v>
      </c>
      <c r="F247" s="122">
        <f t="shared" si="49"/>
        <v>0</v>
      </c>
      <c r="G247" s="122">
        <f t="shared" si="49"/>
        <v>0</v>
      </c>
      <c r="H247" s="122">
        <f t="shared" si="49"/>
        <v>0</v>
      </c>
      <c r="I247" s="122">
        <f t="shared" si="49"/>
        <v>0</v>
      </c>
      <c r="J247" s="122">
        <f t="shared" si="49"/>
        <v>0</v>
      </c>
      <c r="K247" s="122">
        <f t="shared" si="49"/>
        <v>0</v>
      </c>
      <c r="L247" s="122">
        <f t="shared" si="49"/>
        <v>0</v>
      </c>
      <c r="M247" s="122">
        <f t="shared" si="49"/>
        <v>0</v>
      </c>
      <c r="N247" s="122">
        <f t="shared" si="49"/>
        <v>0</v>
      </c>
      <c r="O247" s="122">
        <f t="shared" si="49"/>
        <v>0</v>
      </c>
      <c r="P247" s="122">
        <f t="shared" si="49"/>
        <v>0</v>
      </c>
      <c r="Q247" s="122">
        <f t="shared" si="49"/>
        <v>0</v>
      </c>
      <c r="R247" s="122">
        <f t="shared" si="49"/>
        <v>0</v>
      </c>
      <c r="S247" s="122">
        <f t="shared" si="49"/>
        <v>0</v>
      </c>
      <c r="T247" s="279">
        <f t="shared" si="49"/>
        <v>0</v>
      </c>
      <c r="U247" s="279">
        <f t="shared" si="49"/>
        <v>0</v>
      </c>
      <c r="V247" s="279">
        <f t="shared" si="49"/>
        <v>0</v>
      </c>
      <c r="W247" s="279">
        <f t="shared" si="49"/>
        <v>0</v>
      </c>
      <c r="X247" s="279">
        <f t="shared" si="49"/>
        <v>0</v>
      </c>
      <c r="Y247" s="279">
        <f t="shared" si="49"/>
        <v>0</v>
      </c>
      <c r="Z247" s="279">
        <f t="shared" si="49"/>
        <v>0</v>
      </c>
      <c r="AA247" s="279">
        <f t="shared" si="49"/>
        <v>0</v>
      </c>
      <c r="AB247" s="279">
        <f t="shared" si="49"/>
        <v>0</v>
      </c>
      <c r="AC247" s="279">
        <f t="shared" si="49"/>
        <v>0</v>
      </c>
      <c r="AD247" s="279">
        <f t="shared" si="49"/>
        <v>0</v>
      </c>
      <c r="AE247" s="279">
        <f t="shared" si="49"/>
        <v>0</v>
      </c>
      <c r="AF247" s="279">
        <f t="shared" si="49"/>
        <v>0</v>
      </c>
      <c r="AG247" s="279">
        <f t="shared" si="49"/>
        <v>0</v>
      </c>
      <c r="AH247" s="279">
        <f t="shared" si="49"/>
        <v>0</v>
      </c>
      <c r="AI247" s="279">
        <f t="shared" ref="AI247:BE247" si="50">SUM(AI245:AI246)</f>
        <v>0</v>
      </c>
      <c r="AJ247" s="279">
        <f t="shared" si="50"/>
        <v>0</v>
      </c>
      <c r="AK247" s="279">
        <f t="shared" si="50"/>
        <v>0</v>
      </c>
      <c r="AL247" s="279">
        <f t="shared" si="50"/>
        <v>0</v>
      </c>
      <c r="AM247" s="279">
        <f t="shared" si="50"/>
        <v>0</v>
      </c>
      <c r="AN247" s="279">
        <f t="shared" si="50"/>
        <v>0</v>
      </c>
      <c r="AO247" s="279">
        <f t="shared" si="50"/>
        <v>0</v>
      </c>
      <c r="AP247" s="279">
        <f t="shared" si="50"/>
        <v>0</v>
      </c>
      <c r="AQ247" s="279">
        <f t="shared" si="50"/>
        <v>0</v>
      </c>
      <c r="AR247" s="279">
        <f t="shared" si="50"/>
        <v>0</v>
      </c>
      <c r="AS247" s="279">
        <f t="shared" si="50"/>
        <v>0</v>
      </c>
      <c r="AT247" s="279">
        <f t="shared" si="50"/>
        <v>0</v>
      </c>
      <c r="AU247" s="279">
        <f t="shared" si="50"/>
        <v>0</v>
      </c>
      <c r="AV247" s="279">
        <f t="shared" si="50"/>
        <v>0</v>
      </c>
      <c r="AW247" s="279">
        <f t="shared" si="50"/>
        <v>0</v>
      </c>
      <c r="AX247" s="279">
        <f t="shared" si="50"/>
        <v>0</v>
      </c>
      <c r="AY247" s="279">
        <f t="shared" si="50"/>
        <v>0</v>
      </c>
      <c r="AZ247" s="279">
        <f t="shared" si="50"/>
        <v>0</v>
      </c>
      <c r="BA247" s="279">
        <f t="shared" si="50"/>
        <v>0</v>
      </c>
      <c r="BB247" s="279">
        <f t="shared" si="50"/>
        <v>0</v>
      </c>
      <c r="BC247" s="279">
        <f t="shared" si="50"/>
        <v>0</v>
      </c>
      <c r="BD247" s="279">
        <f t="shared" si="50"/>
        <v>0</v>
      </c>
      <c r="BE247" s="279">
        <f t="shared" si="50"/>
        <v>0</v>
      </c>
      <c r="BF247" s="279">
        <f t="shared" ref="BF247:BW247" si="51">SUM(BF245:BF246)</f>
        <v>0</v>
      </c>
      <c r="BG247" s="279">
        <f t="shared" si="51"/>
        <v>0</v>
      </c>
      <c r="BH247" s="279">
        <f t="shared" si="51"/>
        <v>0</v>
      </c>
      <c r="BI247" s="279">
        <f t="shared" si="51"/>
        <v>0</v>
      </c>
      <c r="BJ247" s="279">
        <f t="shared" si="51"/>
        <v>0</v>
      </c>
      <c r="BK247" s="279">
        <f t="shared" si="51"/>
        <v>0</v>
      </c>
      <c r="BL247" s="279">
        <f t="shared" si="51"/>
        <v>0</v>
      </c>
      <c r="BM247" s="279">
        <f t="shared" si="51"/>
        <v>0</v>
      </c>
      <c r="BN247" s="279">
        <f t="shared" si="51"/>
        <v>0</v>
      </c>
      <c r="BO247" s="279">
        <f t="shared" si="51"/>
        <v>0</v>
      </c>
      <c r="BP247" s="279">
        <f t="shared" si="51"/>
        <v>0</v>
      </c>
      <c r="BQ247" s="279">
        <f t="shared" si="51"/>
        <v>0</v>
      </c>
      <c r="BR247" s="279">
        <f t="shared" si="51"/>
        <v>0</v>
      </c>
      <c r="BS247" s="279">
        <f t="shared" si="51"/>
        <v>0</v>
      </c>
      <c r="BT247" s="279">
        <f t="shared" si="51"/>
        <v>0</v>
      </c>
      <c r="BU247" s="279">
        <f t="shared" si="51"/>
        <v>0</v>
      </c>
      <c r="BV247" s="279">
        <f t="shared" si="51"/>
        <v>0</v>
      </c>
      <c r="BW247" s="279">
        <f t="shared" si="51"/>
        <v>0</v>
      </c>
    </row>
    <row r="248" spans="1:75" hidden="1" outlineLevel="1">
      <c r="A248" s="1"/>
      <c r="B248" s="1"/>
      <c r="C248" s="1"/>
      <c r="D248" s="1"/>
      <c r="E248" s="1"/>
      <c r="F248" s="1"/>
      <c r="G248" s="1"/>
      <c r="H248" s="1"/>
      <c r="I248" s="1"/>
      <c r="J248" s="1"/>
      <c r="K248" s="1"/>
      <c r="L248" s="1"/>
      <c r="M248" s="1"/>
      <c r="N248" s="1"/>
      <c r="O248" s="1"/>
      <c r="P248" s="1"/>
      <c r="Q248" s="1"/>
      <c r="R248" s="1"/>
      <c r="S248" s="1"/>
    </row>
    <row r="249" spans="1:75" hidden="1" outlineLevel="1">
      <c r="A249" s="1"/>
      <c r="B249" s="1"/>
      <c r="C249" s="1"/>
      <c r="D249" s="1"/>
      <c r="E249" s="1"/>
      <c r="F249" s="1"/>
      <c r="G249" s="1"/>
      <c r="H249" s="1"/>
      <c r="I249" s="1"/>
      <c r="J249" s="1"/>
      <c r="K249" s="1"/>
      <c r="L249" s="1"/>
      <c r="M249" s="1"/>
      <c r="N249" s="1"/>
      <c r="O249" s="1"/>
      <c r="P249" s="1"/>
      <c r="Q249" s="1"/>
      <c r="R249" s="1"/>
      <c r="S249" s="1"/>
    </row>
    <row r="250" spans="1:75" hidden="1" outlineLevel="1">
      <c r="A250" s="1"/>
      <c r="B250" s="1"/>
      <c r="C250" s="1"/>
      <c r="D250" s="1"/>
      <c r="E250" s="1"/>
      <c r="F250" s="1"/>
      <c r="G250" s="1"/>
      <c r="H250" s="1"/>
      <c r="I250" s="1"/>
      <c r="J250" s="1"/>
      <c r="K250" s="1"/>
      <c r="L250" s="1"/>
      <c r="M250" s="1"/>
      <c r="N250" s="1"/>
      <c r="O250" s="1"/>
      <c r="P250" s="1"/>
      <c r="Q250" s="1"/>
      <c r="R250" s="1"/>
      <c r="S250" s="1"/>
    </row>
    <row r="251" spans="1:75" hidden="1" outlineLevel="1">
      <c r="A251" s="1"/>
      <c r="B251" s="1"/>
      <c r="C251" s="1"/>
      <c r="D251" s="1"/>
      <c r="E251" s="1"/>
      <c r="F251" s="1"/>
      <c r="G251" s="1"/>
      <c r="H251" s="1"/>
      <c r="I251" s="1"/>
      <c r="J251" s="1"/>
      <c r="K251" s="1"/>
      <c r="L251" s="1"/>
      <c r="M251" s="1"/>
      <c r="N251" s="1"/>
      <c r="O251" s="1"/>
      <c r="P251" s="1"/>
      <c r="Q251" s="1"/>
      <c r="R251" s="1"/>
      <c r="S251" s="1"/>
      <c r="U251" s="16"/>
    </row>
    <row r="252" spans="1:75" ht="17.25" collapsed="1" thickBot="1">
      <c r="A252" s="286" t="s">
        <v>378</v>
      </c>
      <c r="B252" s="6" t="s">
        <v>809</v>
      </c>
      <c r="C252" s="7"/>
      <c r="D252" s="7"/>
      <c r="E252" s="7"/>
      <c r="F252" s="7"/>
      <c r="G252" s="7"/>
      <c r="H252" s="7"/>
      <c r="I252" s="7"/>
      <c r="J252" s="7"/>
      <c r="K252" s="7"/>
      <c r="L252" s="7"/>
      <c r="M252" s="7"/>
      <c r="N252" s="7"/>
      <c r="O252" s="7"/>
      <c r="P252" s="7"/>
      <c r="Q252" s="7"/>
      <c r="R252" s="7"/>
      <c r="S252" s="1"/>
      <c r="U252" s="16"/>
    </row>
    <row r="253" spans="1:75">
      <c r="A253" s="1"/>
      <c r="B253" s="616" t="s">
        <v>810</v>
      </c>
      <c r="C253" s="617"/>
      <c r="D253" s="617"/>
      <c r="E253" s="617"/>
      <c r="F253" s="617"/>
      <c r="G253" s="617"/>
      <c r="H253" s="617"/>
      <c r="I253" s="617"/>
      <c r="J253" s="617"/>
      <c r="K253" s="617"/>
      <c r="L253" s="617"/>
      <c r="M253" s="617"/>
      <c r="N253" s="617"/>
      <c r="O253" s="617"/>
      <c r="P253" s="617"/>
      <c r="Q253" s="617"/>
      <c r="R253" s="618"/>
      <c r="S253" s="1"/>
      <c r="U253" s="16"/>
      <c r="V253" s="16"/>
    </row>
    <row r="254" spans="1:75">
      <c r="A254" s="1"/>
      <c r="B254" s="619"/>
      <c r="C254" s="617"/>
      <c r="D254" s="617"/>
      <c r="E254" s="617"/>
      <c r="F254" s="617"/>
      <c r="G254" s="617"/>
      <c r="H254" s="617"/>
      <c r="I254" s="617"/>
      <c r="J254" s="617"/>
      <c r="K254" s="617"/>
      <c r="L254" s="617"/>
      <c r="M254" s="617"/>
      <c r="N254" s="617"/>
      <c r="O254" s="617"/>
      <c r="P254" s="617"/>
      <c r="Q254" s="617"/>
      <c r="R254" s="618"/>
      <c r="S254" s="1"/>
      <c r="U254" s="16"/>
    </row>
    <row r="255" spans="1:75">
      <c r="A255" s="1"/>
      <c r="B255" s="620"/>
      <c r="C255" s="621"/>
      <c r="D255" s="621"/>
      <c r="E255" s="621"/>
      <c r="F255" s="621"/>
      <c r="G255" s="621"/>
      <c r="H255" s="621"/>
      <c r="I255" s="621"/>
      <c r="J255" s="621"/>
      <c r="K255" s="621"/>
      <c r="L255" s="621"/>
      <c r="M255" s="621"/>
      <c r="N255" s="621"/>
      <c r="O255" s="621"/>
      <c r="P255" s="621"/>
      <c r="Q255" s="621"/>
      <c r="R255" s="622"/>
      <c r="S255" s="1"/>
      <c r="U255" s="16"/>
    </row>
    <row r="256" spans="1:75">
      <c r="A256" s="1"/>
      <c r="B256" s="1"/>
      <c r="C256" s="1"/>
      <c r="D256" s="1"/>
      <c r="E256" s="1"/>
      <c r="F256" s="1"/>
      <c r="G256" s="1"/>
      <c r="H256" s="1"/>
      <c r="I256" s="1"/>
      <c r="J256" s="631" t="s">
        <v>474</v>
      </c>
      <c r="K256" s="631"/>
      <c r="L256" s="631" t="s">
        <v>475</v>
      </c>
      <c r="M256" s="631"/>
      <c r="N256" s="1"/>
      <c r="O256" s="1"/>
      <c r="P256" s="1"/>
      <c r="Q256" s="1"/>
      <c r="R256" s="1"/>
      <c r="S256" s="1"/>
      <c r="U256" s="16"/>
      <c r="V256" s="16"/>
    </row>
    <row r="257" spans="1:24" ht="14.25" thickBot="1">
      <c r="A257" s="1"/>
      <c r="B257" s="1" t="s">
        <v>162</v>
      </c>
      <c r="C257" s="1"/>
      <c r="D257" s="623" t="str">
        <f>F13</f>
        <v>NISA</v>
      </c>
      <c r="E257" s="623"/>
      <c r="F257" s="1" t="s">
        <v>163</v>
      </c>
      <c r="G257" s="1"/>
      <c r="H257" s="516"/>
      <c r="I257" s="516"/>
      <c r="J257" s="575">
        <v>0.03</v>
      </c>
      <c r="K257" s="575"/>
      <c r="L257" s="629">
        <v>0</v>
      </c>
      <c r="M257" s="629"/>
      <c r="N257" s="1"/>
      <c r="O257" s="516" t="s">
        <v>30</v>
      </c>
      <c r="P257" s="516"/>
      <c r="Q257" s="516"/>
      <c r="R257" s="1"/>
      <c r="S257" s="1"/>
      <c r="V257" s="16"/>
      <c r="W257" s="16"/>
    </row>
    <row r="258" spans="1:24" ht="14.25" thickBot="1">
      <c r="A258" s="1"/>
      <c r="B258" s="546">
        <f>YEAR(C12)</f>
        <v>2025</v>
      </c>
      <c r="C258" s="546"/>
      <c r="D258" s="541" t="s">
        <v>27</v>
      </c>
      <c r="E258" s="541"/>
      <c r="F258" s="546">
        <f>K8</f>
        <v>2050</v>
      </c>
      <c r="G258" s="546"/>
      <c r="H258" s="541" t="s">
        <v>43</v>
      </c>
      <c r="I258" s="541"/>
      <c r="J258" s="37">
        <f>IF(B258="","",F258-B258+1)</f>
        <v>26</v>
      </c>
      <c r="K258" s="35" t="s">
        <v>130</v>
      </c>
      <c r="L258" s="546">
        <v>48</v>
      </c>
      <c r="M258" s="546"/>
      <c r="N258" s="35" t="s">
        <v>29</v>
      </c>
      <c r="O258" s="514"/>
      <c r="P258" s="514"/>
      <c r="Q258" s="514"/>
      <c r="R258" s="1"/>
      <c r="S258" s="1"/>
      <c r="W258" s="16"/>
    </row>
    <row r="259" spans="1:24" ht="14.25" thickBot="1">
      <c r="A259" s="1"/>
      <c r="B259" s="513"/>
      <c r="C259" s="513"/>
      <c r="D259" s="500" t="s">
        <v>27</v>
      </c>
      <c r="E259" s="500"/>
      <c r="F259" s="513"/>
      <c r="G259" s="513"/>
      <c r="H259" s="500" t="s">
        <v>43</v>
      </c>
      <c r="I259" s="500"/>
      <c r="J259" s="38" t="str">
        <f>IF(B259="","",F259-B259+1)</f>
        <v/>
      </c>
      <c r="K259" s="36" t="s">
        <v>130</v>
      </c>
      <c r="L259" s="513"/>
      <c r="M259" s="513"/>
      <c r="N259" s="36" t="s">
        <v>29</v>
      </c>
      <c r="O259" s="515"/>
      <c r="P259" s="515"/>
      <c r="Q259" s="515"/>
      <c r="R259" s="1"/>
      <c r="S259" s="39"/>
      <c r="W259" s="16"/>
    </row>
    <row r="260" spans="1:24" ht="14.25" thickBot="1">
      <c r="A260" s="1"/>
      <c r="B260" s="513"/>
      <c r="C260" s="513"/>
      <c r="D260" s="500" t="s">
        <v>27</v>
      </c>
      <c r="E260" s="500"/>
      <c r="F260" s="513"/>
      <c r="G260" s="513"/>
      <c r="H260" s="500" t="s">
        <v>43</v>
      </c>
      <c r="I260" s="500"/>
      <c r="J260" s="38" t="str">
        <f>IF(B260="","",F260-B260+1)</f>
        <v/>
      </c>
      <c r="K260" s="36" t="s">
        <v>130</v>
      </c>
      <c r="L260" s="513"/>
      <c r="M260" s="513"/>
      <c r="N260" s="36" t="s">
        <v>29</v>
      </c>
      <c r="O260" s="515"/>
      <c r="P260" s="515"/>
      <c r="Q260" s="515"/>
      <c r="R260" s="1"/>
      <c r="S260" s="1"/>
    </row>
    <row r="261" spans="1:24" ht="14.25" thickBot="1">
      <c r="A261" s="1"/>
      <c r="B261" s="513"/>
      <c r="C261" s="513"/>
      <c r="D261" s="500" t="s">
        <v>27</v>
      </c>
      <c r="E261" s="500"/>
      <c r="F261" s="513"/>
      <c r="G261" s="513"/>
      <c r="H261" s="500" t="s">
        <v>43</v>
      </c>
      <c r="I261" s="500"/>
      <c r="J261" s="38" t="str">
        <f>IF(B261="","",F261-B261+1)</f>
        <v/>
      </c>
      <c r="K261" s="36" t="s">
        <v>130</v>
      </c>
      <c r="L261" s="513"/>
      <c r="M261" s="513"/>
      <c r="N261" s="36" t="s">
        <v>29</v>
      </c>
      <c r="O261" s="515"/>
      <c r="P261" s="515"/>
      <c r="Q261" s="515"/>
      <c r="R261" s="1"/>
      <c r="S261" s="1"/>
      <c r="W261" s="16"/>
    </row>
    <row r="262" spans="1:24" ht="14.25" thickBot="1">
      <c r="A262" s="1"/>
      <c r="B262" s="513"/>
      <c r="C262" s="513"/>
      <c r="D262" s="500" t="s">
        <v>27</v>
      </c>
      <c r="E262" s="500"/>
      <c r="F262" s="513"/>
      <c r="G262" s="513"/>
      <c r="H262" s="500" t="s">
        <v>43</v>
      </c>
      <c r="I262" s="500"/>
      <c r="J262" s="38" t="str">
        <f>IF(B262="","",F262-B262+1)</f>
        <v/>
      </c>
      <c r="K262" s="36" t="s">
        <v>130</v>
      </c>
      <c r="L262" s="513"/>
      <c r="M262" s="513"/>
      <c r="N262" s="36" t="s">
        <v>29</v>
      </c>
      <c r="O262" s="515"/>
      <c r="P262" s="515"/>
      <c r="Q262" s="515"/>
      <c r="R262" s="1"/>
      <c r="S262" s="1"/>
    </row>
    <row r="263" spans="1:24">
      <c r="A263" s="1"/>
      <c r="B263" s="290" t="s">
        <v>465</v>
      </c>
      <c r="C263" s="1"/>
      <c r="D263" s="1"/>
      <c r="E263" s="1"/>
      <c r="F263" s="1"/>
      <c r="G263" s="3"/>
      <c r="H263" s="1"/>
      <c r="I263" s="1"/>
      <c r="J263" s="1"/>
      <c r="K263" s="1"/>
      <c r="L263" s="1"/>
      <c r="M263" s="1"/>
      <c r="N263" s="1"/>
      <c r="O263" s="1"/>
      <c r="P263" s="1"/>
      <c r="Q263" s="1"/>
      <c r="R263" s="1"/>
      <c r="S263" s="1"/>
    </row>
    <row r="264" spans="1:24">
      <c r="A264" s="1"/>
      <c r="B264" s="623" t="str">
        <f>F13</f>
        <v>NISA</v>
      </c>
      <c r="C264" s="623"/>
      <c r="D264" s="1" t="s">
        <v>469</v>
      </c>
      <c r="E264" s="1"/>
      <c r="F264" s="1"/>
      <c r="G264" s="1"/>
      <c r="H264" s="1"/>
      <c r="I264" s="1"/>
      <c r="J264" s="1"/>
      <c r="K264" s="1"/>
      <c r="L264" s="1"/>
      <c r="M264" s="1"/>
      <c r="N264" s="1"/>
      <c r="O264" s="516" t="s">
        <v>30</v>
      </c>
      <c r="P264" s="516"/>
      <c r="Q264" s="516"/>
      <c r="R264" s="1"/>
      <c r="S264" s="1"/>
      <c r="W264" s="16"/>
    </row>
    <row r="265" spans="1:24" ht="14.25" customHeight="1" thickBot="1">
      <c r="A265" s="1"/>
      <c r="B265" s="546">
        <f>K8+10</f>
        <v>2060</v>
      </c>
      <c r="C265" s="546"/>
      <c r="D265" s="541" t="s">
        <v>27</v>
      </c>
      <c r="E265" s="541"/>
      <c r="F265" s="546">
        <f>P8</f>
        <v>2080</v>
      </c>
      <c r="G265" s="546"/>
      <c r="H265" s="541" t="s">
        <v>43</v>
      </c>
      <c r="I265" s="541"/>
      <c r="J265" s="104">
        <f>IF(B265="","",F265-B265+1)</f>
        <v>21</v>
      </c>
      <c r="K265" s="35" t="s">
        <v>64</v>
      </c>
      <c r="L265" s="546">
        <v>120</v>
      </c>
      <c r="M265" s="546"/>
      <c r="N265" s="35" t="s">
        <v>29</v>
      </c>
      <c r="O265" s="514"/>
      <c r="P265" s="514"/>
      <c r="Q265" s="514"/>
      <c r="R265" s="1"/>
      <c r="S265" s="1"/>
      <c r="T265" s="292"/>
      <c r="U265" s="293"/>
      <c r="V265" s="293"/>
      <c r="W265" s="293"/>
      <c r="X265" s="293"/>
    </row>
    <row r="266" spans="1:24" ht="14.25" customHeight="1" thickBot="1">
      <c r="A266" s="1"/>
      <c r="B266" s="513"/>
      <c r="C266" s="513"/>
      <c r="D266" s="500" t="s">
        <v>27</v>
      </c>
      <c r="E266" s="500"/>
      <c r="F266" s="513"/>
      <c r="G266" s="513"/>
      <c r="H266" s="500" t="s">
        <v>43</v>
      </c>
      <c r="I266" s="500"/>
      <c r="J266" s="105" t="str">
        <f>IF(B266="","",F266-B266+1)</f>
        <v/>
      </c>
      <c r="K266" s="36" t="s">
        <v>64</v>
      </c>
      <c r="L266" s="513"/>
      <c r="M266" s="513"/>
      <c r="N266" s="36" t="s">
        <v>29</v>
      </c>
      <c r="O266" s="515"/>
      <c r="P266" s="515"/>
      <c r="Q266" s="515"/>
      <c r="R266" s="1"/>
      <c r="S266" s="1"/>
      <c r="T266" s="293"/>
      <c r="U266" s="293"/>
      <c r="V266" s="293"/>
      <c r="W266" s="293"/>
      <c r="X266" s="293"/>
    </row>
    <row r="267" spans="1:24" ht="14.25" customHeight="1" thickBot="1">
      <c r="A267" s="1"/>
      <c r="B267" s="513"/>
      <c r="C267" s="513"/>
      <c r="D267" s="500" t="s">
        <v>27</v>
      </c>
      <c r="E267" s="500"/>
      <c r="F267" s="513"/>
      <c r="G267" s="513"/>
      <c r="H267" s="500" t="s">
        <v>43</v>
      </c>
      <c r="I267" s="500"/>
      <c r="J267" s="105" t="str">
        <f>IF(B267="","",F267-B267+1)</f>
        <v/>
      </c>
      <c r="K267" s="36" t="s">
        <v>64</v>
      </c>
      <c r="L267" s="513"/>
      <c r="M267" s="513"/>
      <c r="N267" s="36" t="s">
        <v>29</v>
      </c>
      <c r="O267" s="515"/>
      <c r="P267" s="515"/>
      <c r="Q267" s="515"/>
      <c r="R267" s="1"/>
      <c r="S267" s="1"/>
      <c r="T267" s="293"/>
      <c r="U267" s="293"/>
      <c r="V267" s="293"/>
      <c r="W267" s="293"/>
      <c r="X267" s="293"/>
    </row>
    <row r="268" spans="1:24" ht="14.25" customHeight="1" thickBot="1">
      <c r="A268" s="1"/>
      <c r="B268" s="513"/>
      <c r="C268" s="513"/>
      <c r="D268" s="500" t="s">
        <v>27</v>
      </c>
      <c r="E268" s="500"/>
      <c r="F268" s="513"/>
      <c r="G268" s="513"/>
      <c r="H268" s="500" t="s">
        <v>43</v>
      </c>
      <c r="I268" s="500"/>
      <c r="J268" s="105" t="str">
        <f>IF(B268="","",F268-B268+1)</f>
        <v/>
      </c>
      <c r="K268" s="36" t="s">
        <v>64</v>
      </c>
      <c r="L268" s="513"/>
      <c r="M268" s="513"/>
      <c r="N268" s="36" t="s">
        <v>29</v>
      </c>
      <c r="O268" s="515"/>
      <c r="P268" s="515"/>
      <c r="Q268" s="515"/>
      <c r="R268" s="1"/>
      <c r="S268" s="1"/>
      <c r="T268" s="293"/>
      <c r="U268" s="293"/>
      <c r="V268" s="293"/>
      <c r="W268" s="293"/>
      <c r="X268" s="293"/>
    </row>
    <row r="269" spans="1:24" ht="14.25" customHeight="1" thickBot="1">
      <c r="A269" s="1"/>
      <c r="B269" s="513"/>
      <c r="C269" s="513"/>
      <c r="D269" s="500" t="s">
        <v>27</v>
      </c>
      <c r="E269" s="500"/>
      <c r="F269" s="513"/>
      <c r="G269" s="513"/>
      <c r="H269" s="500" t="s">
        <v>43</v>
      </c>
      <c r="I269" s="500"/>
      <c r="J269" s="105" t="str">
        <f>IF(B269="","",F269-B269+1)</f>
        <v/>
      </c>
      <c r="K269" s="36" t="s">
        <v>64</v>
      </c>
      <c r="L269" s="513"/>
      <c r="M269" s="513"/>
      <c r="N269" s="36" t="s">
        <v>29</v>
      </c>
      <c r="O269" s="515"/>
      <c r="P269" s="515"/>
      <c r="Q269" s="515"/>
      <c r="R269" s="1"/>
      <c r="S269" s="1"/>
      <c r="T269" s="293"/>
      <c r="U269" s="293"/>
      <c r="V269" s="293"/>
      <c r="W269" s="293"/>
      <c r="X269" s="293"/>
    </row>
    <row r="270" spans="1:24" ht="13.5" customHeight="1">
      <c r="A270" s="1"/>
      <c r="B270" s="1"/>
      <c r="C270" s="1"/>
      <c r="D270" s="1"/>
      <c r="E270" s="1"/>
      <c r="F270" s="1"/>
      <c r="G270" s="3"/>
      <c r="H270" s="1"/>
      <c r="I270" s="1"/>
      <c r="J270" s="1"/>
      <c r="K270" s="1"/>
      <c r="L270" s="1"/>
      <c r="M270" s="1"/>
      <c r="N270" s="1"/>
      <c r="O270" s="1"/>
      <c r="P270" s="1"/>
      <c r="Q270" s="1"/>
      <c r="R270" s="1"/>
      <c r="S270" s="1"/>
      <c r="T270" s="293"/>
      <c r="U270" s="293"/>
      <c r="V270" s="293"/>
      <c r="W270" s="293"/>
      <c r="X270" s="293"/>
    </row>
    <row r="271" spans="1:24">
      <c r="A271" s="1"/>
      <c r="B271" s="1"/>
      <c r="C271" s="1"/>
      <c r="D271" s="1"/>
      <c r="E271" s="1"/>
      <c r="F271" s="1"/>
      <c r="G271" s="1"/>
      <c r="H271" s="1"/>
      <c r="I271" s="1"/>
      <c r="J271" s="632" t="s">
        <v>474</v>
      </c>
      <c r="K271" s="632"/>
      <c r="L271" s="632" t="s">
        <v>475</v>
      </c>
      <c r="M271" s="632"/>
      <c r="N271" s="1"/>
      <c r="O271" s="1"/>
      <c r="P271" s="1"/>
      <c r="Q271" s="1"/>
      <c r="R271" s="1"/>
      <c r="S271" s="1"/>
      <c r="W271" s="16"/>
    </row>
    <row r="272" spans="1:24" ht="14.25" thickBot="1">
      <c r="A272" s="1"/>
      <c r="B272" s="1" t="s">
        <v>162</v>
      </c>
      <c r="C272" s="1"/>
      <c r="D272" s="623" t="str">
        <f>F14</f>
        <v>iDeCo</v>
      </c>
      <c r="E272" s="623"/>
      <c r="F272" s="1" t="s">
        <v>163</v>
      </c>
      <c r="G272" s="1"/>
      <c r="H272" s="516"/>
      <c r="I272" s="516"/>
      <c r="J272" s="575">
        <v>0.03</v>
      </c>
      <c r="K272" s="575"/>
      <c r="L272" s="629">
        <v>0</v>
      </c>
      <c r="M272" s="629"/>
      <c r="N272" s="1"/>
      <c r="O272" s="516" t="s">
        <v>30</v>
      </c>
      <c r="P272" s="516"/>
      <c r="Q272" s="516"/>
      <c r="R272" s="1"/>
      <c r="S272" s="1"/>
    </row>
    <row r="273" spans="1:26" ht="14.25" thickBot="1">
      <c r="A273" s="1"/>
      <c r="B273" s="546"/>
      <c r="C273" s="546"/>
      <c r="D273" s="541" t="s">
        <v>27</v>
      </c>
      <c r="E273" s="541"/>
      <c r="F273" s="546"/>
      <c r="G273" s="546"/>
      <c r="H273" s="541" t="s">
        <v>43</v>
      </c>
      <c r="I273" s="541"/>
      <c r="J273" s="104" t="str">
        <f>IF(B273="","",F273-B273+1)</f>
        <v/>
      </c>
      <c r="K273" s="35" t="s">
        <v>64</v>
      </c>
      <c r="L273" s="546"/>
      <c r="M273" s="546"/>
      <c r="N273" s="35" t="s">
        <v>29</v>
      </c>
      <c r="O273" s="514"/>
      <c r="P273" s="514"/>
      <c r="Q273" s="514"/>
      <c r="R273" s="1"/>
      <c r="S273" s="1"/>
      <c r="T273" s="495" t="s">
        <v>470</v>
      </c>
      <c r="U273" s="495"/>
      <c r="V273" s="495"/>
      <c r="W273" s="495"/>
      <c r="X273" s="495"/>
    </row>
    <row r="274" spans="1:26" ht="14.25" thickBot="1">
      <c r="A274" s="1"/>
      <c r="B274" s="513"/>
      <c r="C274" s="513"/>
      <c r="D274" s="500" t="s">
        <v>27</v>
      </c>
      <c r="E274" s="500"/>
      <c r="F274" s="513"/>
      <c r="G274" s="513"/>
      <c r="H274" s="500" t="s">
        <v>43</v>
      </c>
      <c r="I274" s="500"/>
      <c r="J274" s="105" t="str">
        <f>IF(B274="","",F274-B274+1)</f>
        <v/>
      </c>
      <c r="K274" s="36" t="s">
        <v>64</v>
      </c>
      <c r="L274" s="513"/>
      <c r="M274" s="513"/>
      <c r="N274" s="36" t="s">
        <v>29</v>
      </c>
      <c r="O274" s="515"/>
      <c r="P274" s="515"/>
      <c r="Q274" s="515"/>
      <c r="R274" s="1"/>
      <c r="S274" s="1"/>
      <c r="W274" s="16"/>
      <c r="Z274" s="16"/>
    </row>
    <row r="275" spans="1:26" ht="14.25" thickBot="1">
      <c r="A275" s="1"/>
      <c r="B275" s="513"/>
      <c r="C275" s="513"/>
      <c r="D275" s="500" t="s">
        <v>27</v>
      </c>
      <c r="E275" s="500"/>
      <c r="F275" s="513"/>
      <c r="G275" s="513"/>
      <c r="H275" s="500" t="s">
        <v>43</v>
      </c>
      <c r="I275" s="500"/>
      <c r="J275" s="105" t="str">
        <f>IF(B275="","",F275-B275+1)</f>
        <v/>
      </c>
      <c r="K275" s="36" t="s">
        <v>64</v>
      </c>
      <c r="L275" s="513"/>
      <c r="M275" s="513"/>
      <c r="N275" s="36" t="s">
        <v>29</v>
      </c>
      <c r="O275" s="515"/>
      <c r="P275" s="515"/>
      <c r="Q275" s="515"/>
      <c r="R275" s="1"/>
      <c r="S275" s="1"/>
    </row>
    <row r="276" spans="1:26" ht="14.25" thickBot="1">
      <c r="A276" s="1"/>
      <c r="B276" s="513"/>
      <c r="C276" s="513"/>
      <c r="D276" s="500" t="s">
        <v>27</v>
      </c>
      <c r="E276" s="500"/>
      <c r="F276" s="513"/>
      <c r="G276" s="513"/>
      <c r="H276" s="500" t="s">
        <v>43</v>
      </c>
      <c r="I276" s="500"/>
      <c r="J276" s="105" t="str">
        <f>IF(B276="","",F276-B276+1)</f>
        <v/>
      </c>
      <c r="K276" s="36" t="s">
        <v>64</v>
      </c>
      <c r="L276" s="513"/>
      <c r="M276" s="513"/>
      <c r="N276" s="36" t="s">
        <v>29</v>
      </c>
      <c r="O276" s="515"/>
      <c r="P276" s="515"/>
      <c r="Q276" s="515"/>
      <c r="R276" s="1"/>
      <c r="S276" s="1"/>
      <c r="W276" s="16"/>
    </row>
    <row r="277" spans="1:26" ht="14.25" thickBot="1">
      <c r="A277" s="1"/>
      <c r="B277" s="513"/>
      <c r="C277" s="513"/>
      <c r="D277" s="500" t="s">
        <v>27</v>
      </c>
      <c r="E277" s="500"/>
      <c r="F277" s="513"/>
      <c r="G277" s="513"/>
      <c r="H277" s="500" t="s">
        <v>43</v>
      </c>
      <c r="I277" s="500"/>
      <c r="J277" s="105" t="str">
        <f>IF(B277="","",F277-B277+1)</f>
        <v/>
      </c>
      <c r="K277" s="36" t="s">
        <v>64</v>
      </c>
      <c r="L277" s="513"/>
      <c r="M277" s="513"/>
      <c r="N277" s="36" t="s">
        <v>29</v>
      </c>
      <c r="O277" s="515"/>
      <c r="P277" s="515"/>
      <c r="Q277" s="515"/>
      <c r="R277" s="1"/>
      <c r="S277" s="1"/>
      <c r="W277" s="16"/>
    </row>
    <row r="278" spans="1:26">
      <c r="A278" s="1"/>
      <c r="B278" s="1"/>
      <c r="C278" s="1"/>
      <c r="D278" s="1"/>
      <c r="E278" s="1"/>
      <c r="F278" s="1"/>
      <c r="G278" s="1"/>
      <c r="H278" s="1"/>
      <c r="I278" s="1"/>
      <c r="J278" s="1"/>
      <c r="K278" s="1"/>
      <c r="L278" s="1"/>
      <c r="M278" s="1"/>
      <c r="N278" s="1"/>
      <c r="O278" s="1"/>
      <c r="P278" s="1"/>
      <c r="Q278" s="1"/>
      <c r="R278" s="1"/>
      <c r="S278" s="1"/>
      <c r="W278" s="16"/>
    </row>
    <row r="279" spans="1:26">
      <c r="A279" s="1"/>
      <c r="B279" s="623" t="str">
        <f>F14</f>
        <v>iDeCo</v>
      </c>
      <c r="C279" s="623"/>
      <c r="D279" s="1" t="s">
        <v>469</v>
      </c>
      <c r="E279" s="1"/>
      <c r="F279" s="1"/>
      <c r="G279" s="1"/>
      <c r="H279" s="1"/>
      <c r="I279" s="1"/>
      <c r="J279" s="1"/>
      <c r="K279" s="1"/>
      <c r="L279" s="1"/>
      <c r="M279" s="1"/>
      <c r="N279" s="1"/>
      <c r="O279" s="516" t="s">
        <v>30</v>
      </c>
      <c r="P279" s="516"/>
      <c r="Q279" s="516"/>
      <c r="R279" s="1"/>
      <c r="S279" s="1"/>
    </row>
    <row r="280" spans="1:26" ht="14.25" thickBot="1">
      <c r="A280" s="1"/>
      <c r="B280" s="546"/>
      <c r="C280" s="546"/>
      <c r="D280" s="541" t="s">
        <v>27</v>
      </c>
      <c r="E280" s="541"/>
      <c r="F280" s="546"/>
      <c r="G280" s="546"/>
      <c r="H280" s="541" t="s">
        <v>43</v>
      </c>
      <c r="I280" s="541"/>
      <c r="J280" s="104" t="str">
        <f>IF(B280="","",F280-B280+1)</f>
        <v/>
      </c>
      <c r="K280" s="35" t="s">
        <v>64</v>
      </c>
      <c r="L280" s="546"/>
      <c r="M280" s="546"/>
      <c r="N280" s="35" t="s">
        <v>29</v>
      </c>
      <c r="O280" s="514"/>
      <c r="P280" s="514"/>
      <c r="Q280" s="514"/>
      <c r="R280" s="1"/>
      <c r="S280" s="1"/>
    </row>
    <row r="281" spans="1:26" ht="14.25" thickBot="1">
      <c r="A281" s="1"/>
      <c r="B281" s="513"/>
      <c r="C281" s="513"/>
      <c r="D281" s="500" t="s">
        <v>27</v>
      </c>
      <c r="E281" s="500"/>
      <c r="F281" s="513"/>
      <c r="G281" s="513"/>
      <c r="H281" s="500" t="s">
        <v>43</v>
      </c>
      <c r="I281" s="500"/>
      <c r="J281" s="105" t="str">
        <f>IF(B281="","",F281-B281+1)</f>
        <v/>
      </c>
      <c r="K281" s="36" t="s">
        <v>64</v>
      </c>
      <c r="L281" s="513"/>
      <c r="M281" s="513"/>
      <c r="N281" s="36" t="s">
        <v>29</v>
      </c>
      <c r="O281" s="515"/>
      <c r="P281" s="515"/>
      <c r="Q281" s="515"/>
      <c r="R281" s="1"/>
      <c r="S281" s="1"/>
    </row>
    <row r="282" spans="1:26" ht="14.25" thickBot="1">
      <c r="A282" s="1"/>
      <c r="B282" s="513"/>
      <c r="C282" s="513"/>
      <c r="D282" s="500" t="s">
        <v>27</v>
      </c>
      <c r="E282" s="500"/>
      <c r="F282" s="513"/>
      <c r="G282" s="513"/>
      <c r="H282" s="500" t="s">
        <v>43</v>
      </c>
      <c r="I282" s="500"/>
      <c r="J282" s="105" t="str">
        <f>IF(B282="","",F282-B282+1)</f>
        <v/>
      </c>
      <c r="K282" s="36" t="s">
        <v>64</v>
      </c>
      <c r="L282" s="513"/>
      <c r="M282" s="513"/>
      <c r="N282" s="36" t="s">
        <v>29</v>
      </c>
      <c r="O282" s="515"/>
      <c r="P282" s="515"/>
      <c r="Q282" s="515"/>
      <c r="R282" s="1"/>
      <c r="S282" s="1"/>
    </row>
    <row r="283" spans="1:26" ht="14.25" thickBot="1">
      <c r="A283" s="1"/>
      <c r="B283" s="513"/>
      <c r="C283" s="513"/>
      <c r="D283" s="500" t="s">
        <v>27</v>
      </c>
      <c r="E283" s="500"/>
      <c r="F283" s="513"/>
      <c r="G283" s="513"/>
      <c r="H283" s="500" t="s">
        <v>43</v>
      </c>
      <c r="I283" s="500"/>
      <c r="J283" s="105" t="str">
        <f>IF(B283="","",F283-B283+1)</f>
        <v/>
      </c>
      <c r="K283" s="36" t="s">
        <v>64</v>
      </c>
      <c r="L283" s="513"/>
      <c r="M283" s="513"/>
      <c r="N283" s="36" t="s">
        <v>29</v>
      </c>
      <c r="O283" s="515"/>
      <c r="P283" s="515"/>
      <c r="Q283" s="515"/>
      <c r="R283" s="1"/>
      <c r="S283" s="1"/>
      <c r="W283" s="16"/>
    </row>
    <row r="284" spans="1:26" ht="14.25" thickBot="1">
      <c r="A284" s="1"/>
      <c r="B284" s="513"/>
      <c r="C284" s="513"/>
      <c r="D284" s="500" t="s">
        <v>27</v>
      </c>
      <c r="E284" s="500"/>
      <c r="F284" s="513"/>
      <c r="G284" s="513"/>
      <c r="H284" s="500" t="s">
        <v>43</v>
      </c>
      <c r="I284" s="500"/>
      <c r="J284" s="105" t="str">
        <f>IF(B284="","",F284-B284+1)</f>
        <v/>
      </c>
      <c r="K284" s="36" t="s">
        <v>64</v>
      </c>
      <c r="L284" s="513"/>
      <c r="M284" s="513"/>
      <c r="N284" s="36" t="s">
        <v>29</v>
      </c>
      <c r="O284" s="515"/>
      <c r="P284" s="515"/>
      <c r="Q284" s="515"/>
      <c r="R284" s="1"/>
      <c r="S284" s="1"/>
      <c r="W284" s="16"/>
    </row>
    <row r="285" spans="1:26">
      <c r="A285" s="1"/>
      <c r="B285" s="1"/>
      <c r="C285" s="1"/>
      <c r="D285" s="1"/>
      <c r="E285" s="1"/>
      <c r="F285" s="1"/>
      <c r="G285" s="1"/>
      <c r="H285" s="1"/>
      <c r="I285" s="1"/>
      <c r="J285" s="1"/>
      <c r="K285" s="1"/>
      <c r="L285" s="1"/>
      <c r="M285" s="1"/>
      <c r="N285" s="1"/>
      <c r="O285" s="1"/>
      <c r="P285" s="1"/>
      <c r="Q285" s="1"/>
      <c r="R285" s="1"/>
      <c r="S285" s="1"/>
    </row>
    <row r="286" spans="1:26">
      <c r="A286" s="1"/>
      <c r="B286" s="1"/>
      <c r="C286" s="1"/>
      <c r="D286" s="1"/>
      <c r="E286" s="1"/>
      <c r="F286" s="1"/>
      <c r="G286" s="1"/>
      <c r="H286" s="1"/>
      <c r="I286" s="1"/>
      <c r="J286" s="1"/>
      <c r="K286" s="1"/>
      <c r="L286" s="1"/>
      <c r="M286" s="1"/>
      <c r="N286" s="1"/>
      <c r="O286" s="1"/>
      <c r="P286" s="1"/>
      <c r="Q286" s="1"/>
      <c r="R286" s="1"/>
      <c r="S286" s="1"/>
    </row>
    <row r="287" spans="1:26">
      <c r="A287" s="40"/>
      <c r="B287" s="630" t="s">
        <v>164</v>
      </c>
      <c r="C287" s="630"/>
      <c r="D287" s="630"/>
      <c r="E287" s="630"/>
      <c r="F287" s="630"/>
      <c r="G287" s="630"/>
      <c r="H287" s="630"/>
      <c r="I287" s="630"/>
      <c r="J287" s="630"/>
      <c r="K287" s="630"/>
      <c r="L287" s="630"/>
      <c r="M287" s="630"/>
      <c r="N287" s="630"/>
      <c r="O287" s="630"/>
      <c r="P287" s="630"/>
      <c r="Q287" s="630"/>
      <c r="R287" s="40"/>
      <c r="S287" s="40"/>
    </row>
    <row r="288" spans="1:26">
      <c r="U288" s="41"/>
    </row>
    <row r="289" spans="21:21">
      <c r="U289" s="16"/>
    </row>
    <row r="290" spans="21:21">
      <c r="U290" s="16"/>
    </row>
  </sheetData>
  <sheetProtection algorithmName="SHA-512" hashValue="nstPcEGmLw7uiE/D8j7v4BlT52i/Skt9nHeNMO1f6r9n6RuK6YpmuNjR9L55Z3l64rbsJZCf/XoSY6FklJ7SqQ==" saltValue="sEW+8T7Zkn9AFENhVWOEFA==" spinCount="100000" sheet="1" objects="1" scenarios="1" formatRows="0"/>
  <mergeCells count="1015">
    <mergeCell ref="W14:AB14"/>
    <mergeCell ref="T14:V14"/>
    <mergeCell ref="T15:X17"/>
    <mergeCell ref="Y144:AE144"/>
    <mergeCell ref="Y145:AE145"/>
    <mergeCell ref="AB121:AC121"/>
    <mergeCell ref="D142:E142"/>
    <mergeCell ref="D143:E143"/>
    <mergeCell ref="F144:G144"/>
    <mergeCell ref="AA86:AC86"/>
    <mergeCell ref="AA90:AB90"/>
    <mergeCell ref="X90:Y90"/>
    <mergeCell ref="X88:Y88"/>
    <mergeCell ref="AA88:AB88"/>
    <mergeCell ref="D70:E70"/>
    <mergeCell ref="F69:G69"/>
    <mergeCell ref="F65:G65"/>
    <mergeCell ref="H65:I65"/>
    <mergeCell ref="D31:E31"/>
    <mergeCell ref="H35:I35"/>
    <mergeCell ref="H34:I34"/>
    <mergeCell ref="D45:E45"/>
    <mergeCell ref="F45:G45"/>
    <mergeCell ref="H45:I45"/>
    <mergeCell ref="H140:I140"/>
    <mergeCell ref="H141:I141"/>
    <mergeCell ref="F108:I108"/>
    <mergeCell ref="F112:G112"/>
    <mergeCell ref="F115:G115"/>
    <mergeCell ref="F116:I116"/>
    <mergeCell ref="B113:F113"/>
    <mergeCell ref="F111:G111"/>
    <mergeCell ref="B287:Q287"/>
    <mergeCell ref="B166:C166"/>
    <mergeCell ref="D166:E166"/>
    <mergeCell ref="H157:I157"/>
    <mergeCell ref="H166:I166"/>
    <mergeCell ref="D164:E164"/>
    <mergeCell ref="F164:G164"/>
    <mergeCell ref="D165:E165"/>
    <mergeCell ref="D161:E161"/>
    <mergeCell ref="L172:M172"/>
    <mergeCell ref="H172:I172"/>
    <mergeCell ref="D172:E172"/>
    <mergeCell ref="L163:M163"/>
    <mergeCell ref="D163:E163"/>
    <mergeCell ref="L157:M157"/>
    <mergeCell ref="L166:M166"/>
    <mergeCell ref="D160:E160"/>
    <mergeCell ref="D162:E162"/>
    <mergeCell ref="B264:C264"/>
    <mergeCell ref="D272:E272"/>
    <mergeCell ref="H272:I272"/>
    <mergeCell ref="B274:C274"/>
    <mergeCell ref="B266:C266"/>
    <mergeCell ref="D265:E265"/>
    <mergeCell ref="B260:C260"/>
    <mergeCell ref="B259:C259"/>
    <mergeCell ref="J256:K256"/>
    <mergeCell ref="L256:M256"/>
    <mergeCell ref="L257:M257"/>
    <mergeCell ref="J271:K271"/>
    <mergeCell ref="L271:M271"/>
    <mergeCell ref="B191:M191"/>
    <mergeCell ref="B148:C148"/>
    <mergeCell ref="D148:E148"/>
    <mergeCell ref="H148:I148"/>
    <mergeCell ref="H160:I160"/>
    <mergeCell ref="F153:G153"/>
    <mergeCell ref="L148:M148"/>
    <mergeCell ref="L159:M159"/>
    <mergeCell ref="F156:G156"/>
    <mergeCell ref="L156:M156"/>
    <mergeCell ref="H151:I151"/>
    <mergeCell ref="B157:C157"/>
    <mergeCell ref="D157:E157"/>
    <mergeCell ref="L154:M154"/>
    <mergeCell ref="H154:I154"/>
    <mergeCell ref="D154:E154"/>
    <mergeCell ref="D152:E152"/>
    <mergeCell ref="D158:E158"/>
    <mergeCell ref="D155:E155"/>
    <mergeCell ref="F155:G155"/>
    <mergeCell ref="D150:E150"/>
    <mergeCell ref="F150:G150"/>
    <mergeCell ref="D153:E153"/>
    <mergeCell ref="F151:G151"/>
    <mergeCell ref="L152:M152"/>
    <mergeCell ref="B155:C155"/>
    <mergeCell ref="J156:K156"/>
    <mergeCell ref="H152:I152"/>
    <mergeCell ref="J152:K152"/>
    <mergeCell ref="L153:M153"/>
    <mergeCell ref="AF118:AG118"/>
    <mergeCell ref="AB118:AC118"/>
    <mergeCell ref="X118:Y118"/>
    <mergeCell ref="AE119:AG119"/>
    <mergeCell ref="D141:E141"/>
    <mergeCell ref="D276:E276"/>
    <mergeCell ref="F276:G276"/>
    <mergeCell ref="AF123:AG123"/>
    <mergeCell ref="AB123:AC123"/>
    <mergeCell ref="X123:Y123"/>
    <mergeCell ref="N161:O161"/>
    <mergeCell ref="AF121:AG121"/>
    <mergeCell ref="L142:M142"/>
    <mergeCell ref="D147:E147"/>
    <mergeCell ref="D146:E146"/>
    <mergeCell ref="F146:G146"/>
    <mergeCell ref="F160:G160"/>
    <mergeCell ref="L160:M160"/>
    <mergeCell ref="N160:O160"/>
    <mergeCell ref="D159:E159"/>
    <mergeCell ref="L164:M164"/>
    <mergeCell ref="H161:I161"/>
    <mergeCell ref="J161:K161"/>
    <mergeCell ref="H171:I171"/>
    <mergeCell ref="D259:E259"/>
    <mergeCell ref="F259:G259"/>
    <mergeCell ref="H259:I259"/>
    <mergeCell ref="D260:E260"/>
    <mergeCell ref="F260:G260"/>
    <mergeCell ref="H260:I260"/>
    <mergeCell ref="D262:E262"/>
    <mergeCell ref="L272:M272"/>
    <mergeCell ref="H262:I262"/>
    <mergeCell ref="H266:I266"/>
    <mergeCell ref="F265:G265"/>
    <mergeCell ref="H265:I265"/>
    <mergeCell ref="B275:C275"/>
    <mergeCell ref="D275:E275"/>
    <mergeCell ref="F275:G275"/>
    <mergeCell ref="H273:I273"/>
    <mergeCell ref="F274:G274"/>
    <mergeCell ref="H274:I274"/>
    <mergeCell ref="H276:I276"/>
    <mergeCell ref="D282:E282"/>
    <mergeCell ref="F282:G282"/>
    <mergeCell ref="F277:G277"/>
    <mergeCell ref="F281:G281"/>
    <mergeCell ref="H281:I281"/>
    <mergeCell ref="B282:C282"/>
    <mergeCell ref="F268:G268"/>
    <mergeCell ref="H268:I268"/>
    <mergeCell ref="B273:C273"/>
    <mergeCell ref="D273:E273"/>
    <mergeCell ref="F266:G266"/>
    <mergeCell ref="B262:C262"/>
    <mergeCell ref="F262:G262"/>
    <mergeCell ref="B265:C265"/>
    <mergeCell ref="F267:G267"/>
    <mergeCell ref="H267:I267"/>
    <mergeCell ref="D266:E266"/>
    <mergeCell ref="J242:M242"/>
    <mergeCell ref="J257:K257"/>
    <mergeCell ref="D257:E257"/>
    <mergeCell ref="B267:C267"/>
    <mergeCell ref="D267:E267"/>
    <mergeCell ref="B284:C284"/>
    <mergeCell ref="D284:E284"/>
    <mergeCell ref="F284:G284"/>
    <mergeCell ref="H284:I284"/>
    <mergeCell ref="B281:C281"/>
    <mergeCell ref="B268:C268"/>
    <mergeCell ref="D268:E268"/>
    <mergeCell ref="B280:C280"/>
    <mergeCell ref="F280:G280"/>
    <mergeCell ref="D281:E281"/>
    <mergeCell ref="H282:I282"/>
    <mergeCell ref="B283:C283"/>
    <mergeCell ref="B279:C279"/>
    <mergeCell ref="H277:I277"/>
    <mergeCell ref="H275:I275"/>
    <mergeCell ref="B276:C276"/>
    <mergeCell ref="D274:E274"/>
    <mergeCell ref="F273:G273"/>
    <mergeCell ref="D280:E280"/>
    <mergeCell ref="H283:I283"/>
    <mergeCell ref="B269:C269"/>
    <mergeCell ref="D269:E269"/>
    <mergeCell ref="H280:I280"/>
    <mergeCell ref="B277:C277"/>
    <mergeCell ref="D283:E283"/>
    <mergeCell ref="F283:G283"/>
    <mergeCell ref="D277:E277"/>
    <mergeCell ref="J239:M239"/>
    <mergeCell ref="B240:C240"/>
    <mergeCell ref="D240:E240"/>
    <mergeCell ref="F240:G240"/>
    <mergeCell ref="H240:I240"/>
    <mergeCell ref="J240:M240"/>
    <mergeCell ref="D241:E241"/>
    <mergeCell ref="F241:G241"/>
    <mergeCell ref="H241:I241"/>
    <mergeCell ref="B241:C241"/>
    <mergeCell ref="J241:M241"/>
    <mergeCell ref="F269:G269"/>
    <mergeCell ref="H269:I269"/>
    <mergeCell ref="B261:C261"/>
    <mergeCell ref="D261:E261"/>
    <mergeCell ref="F261:G261"/>
    <mergeCell ref="H261:I261"/>
    <mergeCell ref="B239:C239"/>
    <mergeCell ref="D239:E239"/>
    <mergeCell ref="F239:G239"/>
    <mergeCell ref="H239:I239"/>
    <mergeCell ref="B242:C242"/>
    <mergeCell ref="D242:E242"/>
    <mergeCell ref="F242:G242"/>
    <mergeCell ref="H242:I242"/>
    <mergeCell ref="B258:C258"/>
    <mergeCell ref="D258:E258"/>
    <mergeCell ref="F258:G258"/>
    <mergeCell ref="H258:I258"/>
    <mergeCell ref="B253:R255"/>
    <mergeCell ref="H257:I257"/>
    <mergeCell ref="O257:Q257"/>
    <mergeCell ref="G215:H215"/>
    <mergeCell ref="G216:H216"/>
    <mergeCell ref="B214:C214"/>
    <mergeCell ref="B215:C215"/>
    <mergeCell ref="B216:C216"/>
    <mergeCell ref="E214:F214"/>
    <mergeCell ref="E215:F215"/>
    <mergeCell ref="E216:F216"/>
    <mergeCell ref="H235:I235"/>
    <mergeCell ref="J235:M235"/>
    <mergeCell ref="B238:C238"/>
    <mergeCell ref="D238:E238"/>
    <mergeCell ref="F238:G238"/>
    <mergeCell ref="H238:I238"/>
    <mergeCell ref="J238:M238"/>
    <mergeCell ref="B233:C233"/>
    <mergeCell ref="D233:E233"/>
    <mergeCell ref="F233:G233"/>
    <mergeCell ref="H233:I233"/>
    <mergeCell ref="J233:M233"/>
    <mergeCell ref="B234:C234"/>
    <mergeCell ref="D234:E234"/>
    <mergeCell ref="F234:G234"/>
    <mergeCell ref="H234:I234"/>
    <mergeCell ref="J234:M234"/>
    <mergeCell ref="J237:M237"/>
    <mergeCell ref="B235:C235"/>
    <mergeCell ref="D235:E235"/>
    <mergeCell ref="F235:G235"/>
    <mergeCell ref="J231:M231"/>
    <mergeCell ref="B232:C232"/>
    <mergeCell ref="D232:E232"/>
    <mergeCell ref="F232:G232"/>
    <mergeCell ref="H232:I232"/>
    <mergeCell ref="J232:M232"/>
    <mergeCell ref="J230:M230"/>
    <mergeCell ref="E217:F217"/>
    <mergeCell ref="E218:F218"/>
    <mergeCell ref="E219:F219"/>
    <mergeCell ref="G217:H217"/>
    <mergeCell ref="G218:H218"/>
    <mergeCell ref="G219:H219"/>
    <mergeCell ref="B231:C231"/>
    <mergeCell ref="D231:E231"/>
    <mergeCell ref="F231:G231"/>
    <mergeCell ref="H231:I231"/>
    <mergeCell ref="B217:C217"/>
    <mergeCell ref="B218:C218"/>
    <mergeCell ref="B219:C219"/>
    <mergeCell ref="H202:I202"/>
    <mergeCell ref="B205:C205"/>
    <mergeCell ref="B206:C206"/>
    <mergeCell ref="B207:C207"/>
    <mergeCell ref="B208:C208"/>
    <mergeCell ref="B209:C209"/>
    <mergeCell ref="E205:F205"/>
    <mergeCell ref="E206:F206"/>
    <mergeCell ref="E207:F207"/>
    <mergeCell ref="E209:F209"/>
    <mergeCell ref="E208:F208"/>
    <mergeCell ref="G205:H205"/>
    <mergeCell ref="G206:H206"/>
    <mergeCell ref="G207:H207"/>
    <mergeCell ref="G208:H208"/>
    <mergeCell ref="G209:H209"/>
    <mergeCell ref="B213:C213"/>
    <mergeCell ref="G211:H211"/>
    <mergeCell ref="G212:H212"/>
    <mergeCell ref="G213:H213"/>
    <mergeCell ref="E210:F210"/>
    <mergeCell ref="B211:C211"/>
    <mergeCell ref="B212:C212"/>
    <mergeCell ref="B210:C210"/>
    <mergeCell ref="E211:F211"/>
    <mergeCell ref="E212:F212"/>
    <mergeCell ref="E213:F213"/>
    <mergeCell ref="J183:M183"/>
    <mergeCell ref="L161:M161"/>
    <mergeCell ref="J160:K160"/>
    <mergeCell ref="L150:M150"/>
    <mergeCell ref="N156:O156"/>
    <mergeCell ref="L155:M155"/>
    <mergeCell ref="N150:O150"/>
    <mergeCell ref="N153:O153"/>
    <mergeCell ref="N152:O152"/>
    <mergeCell ref="L151:M151"/>
    <mergeCell ref="J184:M184"/>
    <mergeCell ref="B198:C198"/>
    <mergeCell ref="D198:E198"/>
    <mergeCell ref="F198:G198"/>
    <mergeCell ref="H198:I198"/>
    <mergeCell ref="J198:M198"/>
    <mergeCell ref="B199:C199"/>
    <mergeCell ref="D199:E199"/>
    <mergeCell ref="F199:G199"/>
    <mergeCell ref="H199:I199"/>
    <mergeCell ref="J199:M199"/>
    <mergeCell ref="N167:O167"/>
    <mergeCell ref="D168:E168"/>
    <mergeCell ref="F168:G168"/>
    <mergeCell ref="H167:I167"/>
    <mergeCell ref="H168:I168"/>
    <mergeCell ref="J171:K171"/>
    <mergeCell ref="H153:I153"/>
    <mergeCell ref="J153:K153"/>
    <mergeCell ref="H156:I156"/>
    <mergeCell ref="D171:E171"/>
    <mergeCell ref="F171:G171"/>
    <mergeCell ref="L145:M145"/>
    <mergeCell ref="L165:M165"/>
    <mergeCell ref="N165:O165"/>
    <mergeCell ref="H162:I162"/>
    <mergeCell ref="J162:K162"/>
    <mergeCell ref="F165:G165"/>
    <mergeCell ref="N159:O159"/>
    <mergeCell ref="H158:I158"/>
    <mergeCell ref="J158:K158"/>
    <mergeCell ref="H159:I159"/>
    <mergeCell ref="J159:K159"/>
    <mergeCell ref="F158:G158"/>
    <mergeCell ref="L158:M158"/>
    <mergeCell ref="N158:O158"/>
    <mergeCell ref="F161:G161"/>
    <mergeCell ref="F159:G159"/>
    <mergeCell ref="N151:O151"/>
    <mergeCell ref="J151:K151"/>
    <mergeCell ref="L149:M149"/>
    <mergeCell ref="N149:O149"/>
    <mergeCell ref="H149:I149"/>
    <mergeCell ref="J149:K149"/>
    <mergeCell ref="L162:M162"/>
    <mergeCell ref="N162:O162"/>
    <mergeCell ref="L171:M171"/>
    <mergeCell ref="N171:O171"/>
    <mergeCell ref="D169:E169"/>
    <mergeCell ref="F169:G169"/>
    <mergeCell ref="L169:M169"/>
    <mergeCell ref="N169:O169"/>
    <mergeCell ref="D170:E170"/>
    <mergeCell ref="F170:G170"/>
    <mergeCell ref="L170:M170"/>
    <mergeCell ref="N170:O170"/>
    <mergeCell ref="H169:I169"/>
    <mergeCell ref="J169:K169"/>
    <mergeCell ref="H170:I170"/>
    <mergeCell ref="J170:K170"/>
    <mergeCell ref="D167:E167"/>
    <mergeCell ref="F167:G167"/>
    <mergeCell ref="L167:M167"/>
    <mergeCell ref="J167:K167"/>
    <mergeCell ref="H111:I111"/>
    <mergeCell ref="B109:C109"/>
    <mergeCell ref="H165:I165"/>
    <mergeCell ref="J165:K165"/>
    <mergeCell ref="B107:C107"/>
    <mergeCell ref="F91:G91"/>
    <mergeCell ref="H91:I91"/>
    <mergeCell ref="B91:C91"/>
    <mergeCell ref="F107:G107"/>
    <mergeCell ref="H107:I107"/>
    <mergeCell ref="J117:N117"/>
    <mergeCell ref="N71:Q71"/>
    <mergeCell ref="L147:M147"/>
    <mergeCell ref="N147:O147"/>
    <mergeCell ref="H147:I147"/>
    <mergeCell ref="J147:K147"/>
    <mergeCell ref="L144:M144"/>
    <mergeCell ref="N144:O144"/>
    <mergeCell ref="L140:M140"/>
    <mergeCell ref="L139:M139"/>
    <mergeCell ref="J85:M85"/>
    <mergeCell ref="N73:Q73"/>
    <mergeCell ref="L81:M81"/>
    <mergeCell ref="J106:L106"/>
    <mergeCell ref="J87:M87"/>
    <mergeCell ref="J88:M88"/>
    <mergeCell ref="J144:K144"/>
    <mergeCell ref="H145:I145"/>
    <mergeCell ref="D117:E117"/>
    <mergeCell ref="J120:N120"/>
    <mergeCell ref="H150:I150"/>
    <mergeCell ref="J77:K77"/>
    <mergeCell ref="L77:M77"/>
    <mergeCell ref="N77:Q77"/>
    <mergeCell ref="L74:M74"/>
    <mergeCell ref="B73:C73"/>
    <mergeCell ref="D73:E73"/>
    <mergeCell ref="B74:C74"/>
    <mergeCell ref="D74:E74"/>
    <mergeCell ref="AH87:AH88"/>
    <mergeCell ref="AF87:AF88"/>
    <mergeCell ref="V89:W89"/>
    <mergeCell ref="V88:W88"/>
    <mergeCell ref="B88:C88"/>
    <mergeCell ref="D88:E88"/>
    <mergeCell ref="B78:C78"/>
    <mergeCell ref="N79:Q79"/>
    <mergeCell ref="D78:E78"/>
    <mergeCell ref="N80:Q80"/>
    <mergeCell ref="F78:G78"/>
    <mergeCell ref="J78:K78"/>
    <mergeCell ref="L78:M78"/>
    <mergeCell ref="N81:Q81"/>
    <mergeCell ref="T89:U90"/>
    <mergeCell ref="V90:W90"/>
    <mergeCell ref="F74:G74"/>
    <mergeCell ref="F73:G73"/>
    <mergeCell ref="L73:M73"/>
    <mergeCell ref="J74:K74"/>
    <mergeCell ref="J73:K73"/>
    <mergeCell ref="N76:Q76"/>
    <mergeCell ref="N78:Q78"/>
    <mergeCell ref="J107:K107"/>
    <mergeCell ref="D86:E86"/>
    <mergeCell ref="J80:K80"/>
    <mergeCell ref="L80:M80"/>
    <mergeCell ref="J91:M91"/>
    <mergeCell ref="L79:M79"/>
    <mergeCell ref="F82:G82"/>
    <mergeCell ref="B81:C81"/>
    <mergeCell ref="D81:E81"/>
    <mergeCell ref="F81:G81"/>
    <mergeCell ref="D79:E79"/>
    <mergeCell ref="F80:G80"/>
    <mergeCell ref="B80:C80"/>
    <mergeCell ref="D80:E80"/>
    <mergeCell ref="B82:C82"/>
    <mergeCell ref="D82:E82"/>
    <mergeCell ref="B79:C79"/>
    <mergeCell ref="F79:G79"/>
    <mergeCell ref="J89:M89"/>
    <mergeCell ref="H90:I90"/>
    <mergeCell ref="F86:G86"/>
    <mergeCell ref="B87:C87"/>
    <mergeCell ref="D87:E87"/>
    <mergeCell ref="F87:G87"/>
    <mergeCell ref="H87:I87"/>
    <mergeCell ref="F88:G88"/>
    <mergeCell ref="H88:I88"/>
    <mergeCell ref="B89:C89"/>
    <mergeCell ref="D89:E89"/>
    <mergeCell ref="F89:G89"/>
    <mergeCell ref="H89:I89"/>
    <mergeCell ref="J79:K79"/>
    <mergeCell ref="AK89:AK90"/>
    <mergeCell ref="AK87:AK88"/>
    <mergeCell ref="AI89:AI90"/>
    <mergeCell ref="AI87:AI88"/>
    <mergeCell ref="AG89:AG90"/>
    <mergeCell ref="AE87:AE88"/>
    <mergeCell ref="AG87:AG88"/>
    <mergeCell ref="B86:C86"/>
    <mergeCell ref="AJ89:AJ90"/>
    <mergeCell ref="AJ87:AJ88"/>
    <mergeCell ref="AF89:AF90"/>
    <mergeCell ref="AD87:AD88"/>
    <mergeCell ref="V87:W87"/>
    <mergeCell ref="X87:Y87"/>
    <mergeCell ref="AA87:AB87"/>
    <mergeCell ref="T87:U88"/>
    <mergeCell ref="J86:M86"/>
    <mergeCell ref="N72:Q72"/>
    <mergeCell ref="J71:K71"/>
    <mergeCell ref="L71:M71"/>
    <mergeCell ref="B20:C20"/>
    <mergeCell ref="B19:C19"/>
    <mergeCell ref="B18:C18"/>
    <mergeCell ref="D21:F21"/>
    <mergeCell ref="D20:F20"/>
    <mergeCell ref="D19:F19"/>
    <mergeCell ref="D18:F18"/>
    <mergeCell ref="B21:C21"/>
    <mergeCell ref="B23:C23"/>
    <mergeCell ref="D23:F23"/>
    <mergeCell ref="D22:F22"/>
    <mergeCell ref="B22:C22"/>
    <mergeCell ref="B33:C33"/>
    <mergeCell ref="B48:C48"/>
    <mergeCell ref="B56:C56"/>
    <mergeCell ref="J56:K56"/>
    <mergeCell ref="L53:M53"/>
    <mergeCell ref="B54:E54"/>
    <mergeCell ref="F54:I54"/>
    <mergeCell ref="J54:M54"/>
    <mergeCell ref="B55:C55"/>
    <mergeCell ref="D55:E55"/>
    <mergeCell ref="F55:G55"/>
    <mergeCell ref="B24:C24"/>
    <mergeCell ref="D24:F24"/>
    <mergeCell ref="L22:N22"/>
    <mergeCell ref="G24:H24"/>
    <mergeCell ref="I24:K24"/>
    <mergeCell ref="L24:N24"/>
    <mergeCell ref="L23:N23"/>
    <mergeCell ref="L31:M31"/>
    <mergeCell ref="G22:H22"/>
    <mergeCell ref="F32:I32"/>
    <mergeCell ref="D34:E34"/>
    <mergeCell ref="F34:G34"/>
    <mergeCell ref="D48:E48"/>
    <mergeCell ref="F48:G48"/>
    <mergeCell ref="B44:C44"/>
    <mergeCell ref="F43:I43"/>
    <mergeCell ref="H44:I44"/>
    <mergeCell ref="B38:C38"/>
    <mergeCell ref="D38:E38"/>
    <mergeCell ref="F38:G38"/>
    <mergeCell ref="H38:I38"/>
    <mergeCell ref="J44:K44"/>
    <mergeCell ref="J45:K45"/>
    <mergeCell ref="B51:C51"/>
    <mergeCell ref="D51:E51"/>
    <mergeCell ref="F51:G51"/>
    <mergeCell ref="H51:I51"/>
    <mergeCell ref="B31:C31"/>
    <mergeCell ref="F31:G31"/>
    <mergeCell ref="B32:E32"/>
    <mergeCell ref="B65:C65"/>
    <mergeCell ref="B35:C35"/>
    <mergeCell ref="D35:E35"/>
    <mergeCell ref="F35:G35"/>
    <mergeCell ref="B45:C45"/>
    <mergeCell ref="B36:C36"/>
    <mergeCell ref="B37:C37"/>
    <mergeCell ref="H55:I55"/>
    <mergeCell ref="D33:E33"/>
    <mergeCell ref="H36:I36"/>
    <mergeCell ref="B42:C42"/>
    <mergeCell ref="D42:E42"/>
    <mergeCell ref="F42:G42"/>
    <mergeCell ref="I42:K42"/>
    <mergeCell ref="H37:I37"/>
    <mergeCell ref="B34:C34"/>
    <mergeCell ref="B53:C53"/>
    <mergeCell ref="J35:K35"/>
    <mergeCell ref="D53:E53"/>
    <mergeCell ref="B58:C58"/>
    <mergeCell ref="D107:E107"/>
    <mergeCell ref="B90:C90"/>
    <mergeCell ref="D90:E90"/>
    <mergeCell ref="F90:G90"/>
    <mergeCell ref="H86:I86"/>
    <mergeCell ref="D46:E46"/>
    <mergeCell ref="F46:G46"/>
    <mergeCell ref="H46:I46"/>
    <mergeCell ref="B49:C49"/>
    <mergeCell ref="D49:E49"/>
    <mergeCell ref="F49:G49"/>
    <mergeCell ref="H49:I49"/>
    <mergeCell ref="I53:K53"/>
    <mergeCell ref="D56:E56"/>
    <mergeCell ref="F56:G56"/>
    <mergeCell ref="F84:G84"/>
    <mergeCell ref="H84:I84"/>
    <mergeCell ref="H56:I56"/>
    <mergeCell ref="D47:E47"/>
    <mergeCell ref="F47:G47"/>
    <mergeCell ref="B46:C46"/>
    <mergeCell ref="B47:C47"/>
    <mergeCell ref="K84:L84"/>
    <mergeCell ref="D58:E58"/>
    <mergeCell ref="F58:G58"/>
    <mergeCell ref="H58:I58"/>
    <mergeCell ref="B57:C57"/>
    <mergeCell ref="D57:E57"/>
    <mergeCell ref="B50:C50"/>
    <mergeCell ref="D50:E50"/>
    <mergeCell ref="F50:G50"/>
    <mergeCell ref="H50:I50"/>
    <mergeCell ref="J69:K69"/>
    <mergeCell ref="D36:E36"/>
    <mergeCell ref="D37:E37"/>
    <mergeCell ref="B43:E43"/>
    <mergeCell ref="F36:G36"/>
    <mergeCell ref="F37:G37"/>
    <mergeCell ref="D44:E44"/>
    <mergeCell ref="F44:G44"/>
    <mergeCell ref="H48:I48"/>
    <mergeCell ref="AF116:AI116"/>
    <mergeCell ref="X115:Y115"/>
    <mergeCell ref="V115:W115"/>
    <mergeCell ref="T115:U115"/>
    <mergeCell ref="T116:U116"/>
    <mergeCell ref="J90:M90"/>
    <mergeCell ref="AD89:AD90"/>
    <mergeCell ref="AA89:AB89"/>
    <mergeCell ref="AG114:AI114"/>
    <mergeCell ref="X89:Y89"/>
    <mergeCell ref="AH89:AH90"/>
    <mergeCell ref="J110:N110"/>
    <mergeCell ref="J109:N109"/>
    <mergeCell ref="J108:N108"/>
    <mergeCell ref="J112:N112"/>
    <mergeCell ref="J111:N111"/>
    <mergeCell ref="V116:W116"/>
    <mergeCell ref="B69:C69"/>
    <mergeCell ref="X116:AA116"/>
    <mergeCell ref="AB116:AE116"/>
    <mergeCell ref="AE89:AE90"/>
    <mergeCell ref="D69:E69"/>
    <mergeCell ref="B70:C70"/>
    <mergeCell ref="B112:C112"/>
    <mergeCell ref="D115:E115"/>
    <mergeCell ref="F57:G57"/>
    <mergeCell ref="H57:I57"/>
    <mergeCell ref="B59:C59"/>
    <mergeCell ref="D59:E59"/>
    <mergeCell ref="F59:G59"/>
    <mergeCell ref="H59:I59"/>
    <mergeCell ref="F70:G70"/>
    <mergeCell ref="B66:C66"/>
    <mergeCell ref="D66:E66"/>
    <mergeCell ref="F66:G66"/>
    <mergeCell ref="H66:I66"/>
    <mergeCell ref="D65:E65"/>
    <mergeCell ref="B64:C64"/>
    <mergeCell ref="F71:G71"/>
    <mergeCell ref="F72:G72"/>
    <mergeCell ref="B71:C71"/>
    <mergeCell ref="D71:E71"/>
    <mergeCell ref="B72:C72"/>
    <mergeCell ref="D72:E72"/>
    <mergeCell ref="D64:E64"/>
    <mergeCell ref="B111:C111"/>
    <mergeCell ref="D111:E111"/>
    <mergeCell ref="D109:E109"/>
    <mergeCell ref="F109:G109"/>
    <mergeCell ref="H109:I109"/>
    <mergeCell ref="B77:C77"/>
    <mergeCell ref="D77:E77"/>
    <mergeCell ref="F77:G77"/>
    <mergeCell ref="D91:E91"/>
    <mergeCell ref="B110:C110"/>
    <mergeCell ref="F117:G117"/>
    <mergeCell ref="H117:I117"/>
    <mergeCell ref="H120:I120"/>
    <mergeCell ref="B120:C120"/>
    <mergeCell ref="H125:I125"/>
    <mergeCell ref="B143:C143"/>
    <mergeCell ref="B142:C142"/>
    <mergeCell ref="B141:C141"/>
    <mergeCell ref="F141:G141"/>
    <mergeCell ref="D140:E140"/>
    <mergeCell ref="B139:C139"/>
    <mergeCell ref="D120:E120"/>
    <mergeCell ref="B125:C125"/>
    <mergeCell ref="D125:E125"/>
    <mergeCell ref="B123:C123"/>
    <mergeCell ref="D123:E123"/>
    <mergeCell ref="F137:G137"/>
    <mergeCell ref="F123:G123"/>
    <mergeCell ref="F125:G125"/>
    <mergeCell ref="B140:C140"/>
    <mergeCell ref="F120:G120"/>
    <mergeCell ref="H138:I138"/>
    <mergeCell ref="H142:I142"/>
    <mergeCell ref="H143:I143"/>
    <mergeCell ref="B117:C117"/>
    <mergeCell ref="B115:C115"/>
    <mergeCell ref="H115:I115"/>
    <mergeCell ref="D112:E112"/>
    <mergeCell ref="H112:I112"/>
    <mergeCell ref="D110:E110"/>
    <mergeCell ref="F110:G110"/>
    <mergeCell ref="H110:I110"/>
    <mergeCell ref="F152:G152"/>
    <mergeCell ref="T142:U142"/>
    <mergeCell ref="Z143:AA143"/>
    <mergeCell ref="X121:Y121"/>
    <mergeCell ref="Y138:AE138"/>
    <mergeCell ref="J141:K141"/>
    <mergeCell ref="N140:O140"/>
    <mergeCell ref="D144:E144"/>
    <mergeCell ref="N142:O142"/>
    <mergeCell ref="F142:G142"/>
    <mergeCell ref="F140:G140"/>
    <mergeCell ref="D139:E139"/>
    <mergeCell ref="H139:I139"/>
    <mergeCell ref="Y146:AE146"/>
    <mergeCell ref="D145:E145"/>
    <mergeCell ref="J125:N125"/>
    <mergeCell ref="N138:O138"/>
    <mergeCell ref="L138:M138"/>
    <mergeCell ref="L137:M137"/>
    <mergeCell ref="F143:G143"/>
    <mergeCell ref="D138:E138"/>
    <mergeCell ref="J138:K138"/>
    <mergeCell ref="H144:I144"/>
    <mergeCell ref="J140:K140"/>
    <mergeCell ref="J142:K142"/>
    <mergeCell ref="J143:K143"/>
    <mergeCell ref="J150:K150"/>
    <mergeCell ref="B190:C190"/>
    <mergeCell ref="H185:I185"/>
    <mergeCell ref="J185:M185"/>
    <mergeCell ref="H123:I123"/>
    <mergeCell ref="J123:N123"/>
    <mergeCell ref="B124:C124"/>
    <mergeCell ref="D124:E124"/>
    <mergeCell ref="F124:G124"/>
    <mergeCell ref="H124:I124"/>
    <mergeCell ref="B147:C147"/>
    <mergeCell ref="B149:C149"/>
    <mergeCell ref="B150:C150"/>
    <mergeCell ref="B151:C151"/>
    <mergeCell ref="B171:C171"/>
    <mergeCell ref="B164:C164"/>
    <mergeCell ref="B153:C153"/>
    <mergeCell ref="B156:C156"/>
    <mergeCell ref="B158:C158"/>
    <mergeCell ref="B159:C159"/>
    <mergeCell ref="B160:C160"/>
    <mergeCell ref="B161:C161"/>
    <mergeCell ref="D156:E156"/>
    <mergeCell ref="B152:C152"/>
    <mergeCell ref="B144:C144"/>
    <mergeCell ref="B146:C146"/>
    <mergeCell ref="F147:G147"/>
    <mergeCell ref="F149:G149"/>
    <mergeCell ref="D149:E149"/>
    <mergeCell ref="D151:E151"/>
    <mergeCell ref="F162:G162"/>
    <mergeCell ref="B186:C186"/>
    <mergeCell ref="D186:E186"/>
    <mergeCell ref="F186:G186"/>
    <mergeCell ref="H186:I186"/>
    <mergeCell ref="J186:M186"/>
    <mergeCell ref="B189:C189"/>
    <mergeCell ref="D189:E189"/>
    <mergeCell ref="F189:G189"/>
    <mergeCell ref="H189:I189"/>
    <mergeCell ref="J189:M189"/>
    <mergeCell ref="H187:I187"/>
    <mergeCell ref="H188:I188"/>
    <mergeCell ref="D187:E187"/>
    <mergeCell ref="D188:E188"/>
    <mergeCell ref="B187:C187"/>
    <mergeCell ref="B188:C188"/>
    <mergeCell ref="F187:G187"/>
    <mergeCell ref="F188:G188"/>
    <mergeCell ref="J187:M187"/>
    <mergeCell ref="J188:M188"/>
    <mergeCell ref="L268:M268"/>
    <mergeCell ref="O268:Q268"/>
    <mergeCell ref="L267:M267"/>
    <mergeCell ref="O267:Q267"/>
    <mergeCell ref="L261:M261"/>
    <mergeCell ref="L262:M262"/>
    <mergeCell ref="O258:Q258"/>
    <mergeCell ref="O259:Q259"/>
    <mergeCell ref="O260:Q260"/>
    <mergeCell ref="O261:Q261"/>
    <mergeCell ref="O262:Q262"/>
    <mergeCell ref="B195:C195"/>
    <mergeCell ref="D195:E195"/>
    <mergeCell ref="F195:G195"/>
    <mergeCell ref="H195:I195"/>
    <mergeCell ref="J195:M195"/>
    <mergeCell ref="B196:C196"/>
    <mergeCell ref="D196:E196"/>
    <mergeCell ref="F196:G196"/>
    <mergeCell ref="J196:M196"/>
    <mergeCell ref="F202:G202"/>
    <mergeCell ref="P202:Q202"/>
    <mergeCell ref="B204:C204"/>
    <mergeCell ref="G204:H204"/>
    <mergeCell ref="E204:F204"/>
    <mergeCell ref="B202:C202"/>
    <mergeCell ref="D202:E202"/>
    <mergeCell ref="G210:H210"/>
    <mergeCell ref="J202:K202"/>
    <mergeCell ref="L202:M202"/>
    <mergeCell ref="N202:O202"/>
    <mergeCell ref="G214:H214"/>
    <mergeCell ref="C12:D12"/>
    <mergeCell ref="F11:J11"/>
    <mergeCell ref="B13:D14"/>
    <mergeCell ref="M13:P14"/>
    <mergeCell ref="L284:M284"/>
    <mergeCell ref="O284:Q284"/>
    <mergeCell ref="L273:M273"/>
    <mergeCell ref="O273:Q273"/>
    <mergeCell ref="L274:M274"/>
    <mergeCell ref="O274:Q274"/>
    <mergeCell ref="L275:M275"/>
    <mergeCell ref="O275:Q275"/>
    <mergeCell ref="L276:M276"/>
    <mergeCell ref="O276:Q276"/>
    <mergeCell ref="O277:Q277"/>
    <mergeCell ref="L281:M281"/>
    <mergeCell ref="O281:Q281"/>
    <mergeCell ref="L282:M282"/>
    <mergeCell ref="O282:Q282"/>
    <mergeCell ref="O279:Q279"/>
    <mergeCell ref="L280:M280"/>
    <mergeCell ref="O280:Q280"/>
    <mergeCell ref="L269:M269"/>
    <mergeCell ref="O269:Q269"/>
    <mergeCell ref="L283:M283"/>
    <mergeCell ref="O283:Q283"/>
    <mergeCell ref="J272:K272"/>
    <mergeCell ref="O264:Q264"/>
    <mergeCell ref="O272:Q272"/>
    <mergeCell ref="L265:M265"/>
    <mergeCell ref="O265:Q265"/>
    <mergeCell ref="L277:M277"/>
    <mergeCell ref="B3:R3"/>
    <mergeCell ref="B4:R6"/>
    <mergeCell ref="H14:I14"/>
    <mergeCell ref="H13:I13"/>
    <mergeCell ref="H12:I12"/>
    <mergeCell ref="B119:C119"/>
    <mergeCell ref="D119:E119"/>
    <mergeCell ref="F119:G119"/>
    <mergeCell ref="O266:Q266"/>
    <mergeCell ref="H119:I119"/>
    <mergeCell ref="J119:N119"/>
    <mergeCell ref="L266:M266"/>
    <mergeCell ref="J197:M197"/>
    <mergeCell ref="L258:M258"/>
    <mergeCell ref="L259:M259"/>
    <mergeCell ref="L260:M260"/>
    <mergeCell ref="F14:G14"/>
    <mergeCell ref="F13:G13"/>
    <mergeCell ref="F12:G12"/>
    <mergeCell ref="J12:K12"/>
    <mergeCell ref="B118:C118"/>
    <mergeCell ref="D118:E118"/>
    <mergeCell ref="F118:G118"/>
    <mergeCell ref="H118:I118"/>
    <mergeCell ref="J13:K13"/>
    <mergeCell ref="J14:K14"/>
    <mergeCell ref="N12:O12"/>
    <mergeCell ref="K8:L8"/>
    <mergeCell ref="P8:Q8"/>
    <mergeCell ref="I8:J8"/>
    <mergeCell ref="N8:O8"/>
    <mergeCell ref="G18:H18"/>
    <mergeCell ref="I18:K18"/>
    <mergeCell ref="I21:K21"/>
    <mergeCell ref="G21:H21"/>
    <mergeCell ref="J32:M32"/>
    <mergeCell ref="J33:K33"/>
    <mergeCell ref="L33:M33"/>
    <mergeCell ref="B197:C197"/>
    <mergeCell ref="D197:E197"/>
    <mergeCell ref="F197:G197"/>
    <mergeCell ref="H197:I197"/>
    <mergeCell ref="D137:E137"/>
    <mergeCell ref="F138:G138"/>
    <mergeCell ref="B138:C138"/>
    <mergeCell ref="B137:C137"/>
    <mergeCell ref="H196:I196"/>
    <mergeCell ref="D190:E190"/>
    <mergeCell ref="B184:C184"/>
    <mergeCell ref="D184:E184"/>
    <mergeCell ref="F184:G184"/>
    <mergeCell ref="H184:I184"/>
    <mergeCell ref="B162:C162"/>
    <mergeCell ref="B167:C167"/>
    <mergeCell ref="B168:C168"/>
    <mergeCell ref="B169:C169"/>
    <mergeCell ref="B170:C170"/>
    <mergeCell ref="B165:C165"/>
    <mergeCell ref="B185:C185"/>
    <mergeCell ref="D185:E185"/>
    <mergeCell ref="F185:G185"/>
    <mergeCell ref="M84:N84"/>
    <mergeCell ref="F190:G190"/>
    <mergeCell ref="H190:I190"/>
    <mergeCell ref="T32:X34"/>
    <mergeCell ref="J37:K37"/>
    <mergeCell ref="L44:M44"/>
    <mergeCell ref="J36:K36"/>
    <mergeCell ref="J66:M66"/>
    <mergeCell ref="G20:H20"/>
    <mergeCell ref="G19:H19"/>
    <mergeCell ref="I22:K22"/>
    <mergeCell ref="H33:I33"/>
    <mergeCell ref="G23:H23"/>
    <mergeCell ref="I23:K23"/>
    <mergeCell ref="F33:G33"/>
    <mergeCell ref="I31:K31"/>
    <mergeCell ref="J72:K72"/>
    <mergeCell ref="L72:M72"/>
    <mergeCell ref="F64:G64"/>
    <mergeCell ref="H64:I64"/>
    <mergeCell ref="J64:M64"/>
    <mergeCell ref="J65:M65"/>
    <mergeCell ref="P21:R21"/>
    <mergeCell ref="P20:R20"/>
    <mergeCell ref="P19:R19"/>
    <mergeCell ref="I20:K20"/>
    <mergeCell ref="I19:K19"/>
    <mergeCell ref="F53:G53"/>
    <mergeCell ref="H47:I47"/>
    <mergeCell ref="L69:M69"/>
    <mergeCell ref="J70:K70"/>
    <mergeCell ref="L70:M70"/>
    <mergeCell ref="J43:M43"/>
    <mergeCell ref="L57:M57"/>
    <mergeCell ref="J58:K58"/>
    <mergeCell ref="P18:R18"/>
    <mergeCell ref="P136:Q136"/>
    <mergeCell ref="T143:U143"/>
    <mergeCell ref="P22:R22"/>
    <mergeCell ref="N74:Q74"/>
    <mergeCell ref="P24:R24"/>
    <mergeCell ref="P23:R23"/>
    <mergeCell ref="L21:N21"/>
    <mergeCell ref="L20:N20"/>
    <mergeCell ref="L19:N19"/>
    <mergeCell ref="L18:N18"/>
    <mergeCell ref="L37:M37"/>
    <mergeCell ref="P125:S125"/>
    <mergeCell ref="L35:M35"/>
    <mergeCell ref="L42:M42"/>
    <mergeCell ref="L36:M36"/>
    <mergeCell ref="J118:N118"/>
    <mergeCell ref="T19:X24"/>
    <mergeCell ref="L45:M45"/>
    <mergeCell ref="J46:K46"/>
    <mergeCell ref="J34:K34"/>
    <mergeCell ref="L34:M34"/>
    <mergeCell ref="N141:O141"/>
    <mergeCell ref="J116:N116"/>
    <mergeCell ref="T138:U138"/>
    <mergeCell ref="N68:Q68"/>
    <mergeCell ref="L141:M141"/>
    <mergeCell ref="T141:U141"/>
    <mergeCell ref="J124:N124"/>
    <mergeCell ref="J82:K82"/>
    <mergeCell ref="L82:M82"/>
    <mergeCell ref="N82:Q82"/>
    <mergeCell ref="U228:Y231"/>
    <mergeCell ref="J59:K59"/>
    <mergeCell ref="L59:M59"/>
    <mergeCell ref="J47:K47"/>
    <mergeCell ref="L47:M47"/>
    <mergeCell ref="J48:K48"/>
    <mergeCell ref="L48:M48"/>
    <mergeCell ref="J55:K55"/>
    <mergeCell ref="T152:U152"/>
    <mergeCell ref="T153:U153"/>
    <mergeCell ref="T154:U154"/>
    <mergeCell ref="T140:U140"/>
    <mergeCell ref="T139:U139"/>
    <mergeCell ref="T148:U148"/>
    <mergeCell ref="T145:U145"/>
    <mergeCell ref="T146:U146"/>
    <mergeCell ref="T147:U147"/>
    <mergeCell ref="T149:U149"/>
    <mergeCell ref="T121:W121"/>
    <mergeCell ref="L168:M168"/>
    <mergeCell ref="N168:O168"/>
    <mergeCell ref="J168:K168"/>
    <mergeCell ref="L143:M143"/>
    <mergeCell ref="N143:O143"/>
    <mergeCell ref="N69:Q69"/>
    <mergeCell ref="N70:Q70"/>
    <mergeCell ref="J63:M63"/>
    <mergeCell ref="J81:K81"/>
    <mergeCell ref="T150:U150"/>
    <mergeCell ref="L146:M146"/>
    <mergeCell ref="T144:U144"/>
    <mergeCell ref="J190:M190"/>
    <mergeCell ref="T273:X273"/>
    <mergeCell ref="J38:K38"/>
    <mergeCell ref="L38:M38"/>
    <mergeCell ref="B39:C39"/>
    <mergeCell ref="D39:E39"/>
    <mergeCell ref="F39:G39"/>
    <mergeCell ref="H39:I39"/>
    <mergeCell ref="J39:K39"/>
    <mergeCell ref="L39:M39"/>
    <mergeCell ref="B40:C40"/>
    <mergeCell ref="D40:E40"/>
    <mergeCell ref="F40:G40"/>
    <mergeCell ref="H40:I40"/>
    <mergeCell ref="J40:K40"/>
    <mergeCell ref="L40:M40"/>
    <mergeCell ref="T151:U151"/>
    <mergeCell ref="Y142:AE142"/>
    <mergeCell ref="AB143:AC143"/>
    <mergeCell ref="Y140:AE140"/>
    <mergeCell ref="Y141:AE141"/>
    <mergeCell ref="L58:M58"/>
    <mergeCell ref="L46:M46"/>
    <mergeCell ref="L56:M56"/>
    <mergeCell ref="J57:K57"/>
    <mergeCell ref="L55:M55"/>
    <mergeCell ref="T91:AC91"/>
    <mergeCell ref="J49:K49"/>
    <mergeCell ref="L49:M49"/>
    <mergeCell ref="J50:K50"/>
    <mergeCell ref="L50:M50"/>
    <mergeCell ref="J51:K51"/>
    <mergeCell ref="L51:M51"/>
  </mergeCells>
  <phoneticPr fontId="3"/>
  <dataValidations count="12">
    <dataValidation type="list" allowBlank="1" showInputMessage="1" showErrorMessage="1" sqref="G19:H24" xr:uid="{00000000-0002-0000-0100-000000000000}">
      <formula1>"男性,女性"</formula1>
    </dataValidation>
    <dataValidation type="list" showInputMessage="1" sqref="B138:C138 B147:C147 B156:C156 B165:C165" xr:uid="{00000000-0002-0000-0100-000002000000}">
      <formula1>"保育園0～3歳"</formula1>
    </dataValidation>
    <dataValidation type="list" showInputMessage="1" sqref="B139:C139 B148:C148 B157:C157 B166:C166" xr:uid="{00000000-0002-0000-0100-000003000000}">
      <formula1>"保育園4～6歳,幼稚園（私）,幼稚園（公）"</formula1>
    </dataValidation>
    <dataValidation type="list" allowBlank="1" showInputMessage="1" sqref="B140:C140 B149:C149 B158:C158 B167:C167" xr:uid="{00000000-0002-0000-0100-000004000000}">
      <formula1>"小学校（公）,小学校（私）"</formula1>
    </dataValidation>
    <dataValidation type="list" allowBlank="1" showInputMessage="1" sqref="B141:C141 B150:C150 B159:C159 B168:C168" xr:uid="{00000000-0002-0000-0100-000005000000}">
      <formula1>"中学校（公）,中学校（私）"</formula1>
    </dataValidation>
    <dataValidation type="list" allowBlank="1" showInputMessage="1" sqref="B142:C142 B151:C151 B160:C160 B169:C169" xr:uid="{00000000-0002-0000-0100-000006000000}">
      <formula1>"高校（公）,高校（私）"</formula1>
    </dataValidation>
    <dataValidation type="list" allowBlank="1" showInputMessage="1" sqref="B143:C143 B152:C152 B161:C161 B170:C170" xr:uid="{00000000-0002-0000-0100-000007000000}">
      <formula1>"大学（国公）,大学（私文）,大学（理）,大学（薬）,大学（医歯）"</formula1>
    </dataValidation>
    <dataValidation type="list" allowBlank="1" showInputMessage="1" sqref="B144:C144 B153:C153 B162:C162 B171:C171" xr:uid="{00000000-0002-0000-0100-000008000000}">
      <formula1>"大学院"</formula1>
    </dataValidation>
    <dataValidation type="list" allowBlank="1" showInputMessage="1" showErrorMessage="1" sqref="I19:K24" xr:uid="{00000000-0002-0000-0100-000009000000}">
      <formula1>"世帯主,配偶者,子供１,子供２,子供３,子供４,親,その他"</formula1>
    </dataValidation>
    <dataValidation type="list" allowBlank="1" showInputMessage="1" showErrorMessage="1" sqref="P19:R24" xr:uid="{98318653-BF3A-4AB7-B8A8-434319A0FE81}">
      <formula1>"会社員等,パート,自営業,専業主婦,学生,乳幼児,自由業,その他"</formula1>
    </dataValidation>
    <dataValidation type="list" allowBlank="1" showInputMessage="1" showErrorMessage="1" sqref="L257:M257 L272:M272" xr:uid="{99AAC0B4-D1C3-45D0-A290-EF14F542F435}">
      <formula1>"0%,20%"</formula1>
    </dataValidation>
    <dataValidation allowBlank="1" showInputMessage="1" showErrorMessage="1" prompt="NISA,iDeCo、個別株、一般投信など_x000a_３つ以上の投資資産がある場合、_x000a__x000a_「NISA/iDeCo」_x000a_「個別株/投信等」_x000a_などとまとめて管理ください。_x000a__x000a_まとめる際は、_x000a_運用中非課税の「NISA,iDeCo」と_x000a_それ以外に分けるとよいと思います。" sqref="F13:G14" xr:uid="{0243290C-37B6-4B25-B72A-E5D132B81DA1}"/>
  </dataValidations>
  <hyperlinks>
    <hyperlink ref="AG114" location="住宅ローン返済表!A1" display="住宅ローン返済表へ" xr:uid="{00000000-0004-0000-0100-000000000000}"/>
    <hyperlink ref="M2" location="入力シート!B10" display="0.基本" xr:uid="{00000000-0004-0000-0100-000001000000}"/>
    <hyperlink ref="Y146" r:id="rId1" xr:uid="{00000000-0004-0000-0100-000002000000}"/>
    <hyperlink ref="T32:X34" location="手取額計算!A1" display="手取り額計算シート" xr:uid="{00000000-0004-0000-0100-000003000000}"/>
    <hyperlink ref="N2" location="入力シート!B29" display="収入" xr:uid="{00000000-0004-0000-0100-000004000000}"/>
    <hyperlink ref="O2" location="入力シート!B107" display="生活費" xr:uid="{00000000-0004-0000-0100-000005000000}"/>
    <hyperlink ref="P2" location="入力シート!B115" display="住宅費" xr:uid="{00000000-0004-0000-0100-000006000000}"/>
    <hyperlink ref="Q2" location="入力シート!B137" display="教育費" xr:uid="{00000000-0004-0000-0100-000007000000}"/>
    <hyperlink ref="R2" location="入力シート!B258" display="運用" xr:uid="{00000000-0004-0000-0100-000008000000}"/>
    <hyperlink ref="B13:D14" r:id="rId2" display="ライフプラン表のスタートは当年の1/1が良い理由" xr:uid="{00000000-0004-0000-0100-000009000000}"/>
    <hyperlink ref="B113:F113" r:id="rId3" display="&quot;世帯年収別&quot;の平均的な基本生活費は？" xr:uid="{00000000-0004-0000-0100-00000A000000}"/>
    <hyperlink ref="P125:S125" r:id="rId4" display="繰上返済を反映する方法は？" xr:uid="{00000000-0004-0000-0100-00000B000000}"/>
    <hyperlink ref="T15:X17" r:id="rId5" display="https://www.excelcf.net/mokuji/" xr:uid="{00000000-0004-0000-0100-00000C000000}"/>
    <hyperlink ref="V157" r:id="rId6" xr:uid="{00000000-0004-0000-0100-00000D000000}"/>
    <hyperlink ref="V156" r:id="rId7" xr:uid="{00000000-0004-0000-0100-00000E000000}"/>
    <hyperlink ref="J106:L106" r:id="rId8" display="物価上昇率とは何ですか？" xr:uid="{00000000-0004-0000-0100-00000F000000}"/>
    <hyperlink ref="B287:Q287" location="CF表!A1" display="入力はここまでです。お疲れさまでした。CF表のシートをご確認ください。" xr:uid="{0E112D3A-CCB8-4C16-8990-F3C983A0C83C}"/>
    <hyperlink ref="T91" r:id="rId9" display="20年後、公的年金は今より２割程目減りする？所得代替率とは？" xr:uid="{D96B9E71-A4B8-444A-83C0-103102CAC03B}"/>
    <hyperlink ref="W14:AB14" r:id="rId10" display="自分でつくれるエクセル・ライフプラン表" xr:uid="{AE906DBE-2E6F-4CE1-B40B-02158D6DB3D5}"/>
    <hyperlink ref="M13:P14" r:id="rId11" display="https://www.excelcf.net/reason/" xr:uid="{9C0BB463-E48D-4B02-A9EC-90E27F766CD1}"/>
    <hyperlink ref="T273:X273" r:id="rId12" display="iDeCoと積立NISAどちらを選ぶべき？" xr:uid="{4C44DC33-13C5-4A55-B51D-9D1CA84851EC}"/>
    <hyperlink ref="V155" r:id="rId13" xr:uid="{C34316F8-32BD-44D9-B761-6D67ABFEE00F}"/>
    <hyperlink ref="B191:M191" r:id="rId14" display="【動画解説】複数の保険料推移をライフ（マネー）プラン表に反映するやり方" xr:uid="{A040B6AC-182A-46CE-A79F-1BCCCAC18C4E}"/>
    <hyperlink ref="Y38" r:id="rId15" xr:uid="{6DB8D1F0-2987-48E2-90A8-FE6A3DBBCA32}"/>
  </hyperlinks>
  <printOptions horizontalCentered="1"/>
  <pageMargins left="0.70866141732283472" right="0.70866141732283472" top="0.74803149606299213" bottom="0.74803149606299213" header="0.31496062992125984" footer="0.31496062992125984"/>
  <pageSetup paperSize="9" scale="85" fitToHeight="5" orientation="portrait" r:id="rId16"/>
  <drawing r:id="rId17"/>
  <legacyDrawing r:id="rId18"/>
  <extLst>
    <ext xmlns:x14="http://schemas.microsoft.com/office/spreadsheetml/2009/9/main" uri="{78C0D931-6437-407d-A8EE-F0AAD7539E65}">
      <x14:conditionalFormattings>
        <x14:conditionalFormatting xmlns:xm="http://schemas.microsoft.com/office/excel/2006/main">
          <x14:cfRule type="expression" priority="1" id="{59BE5F9A-F971-46C2-A24A-9DCDF8629B33}">
            <xm:f>CF表!$B$39&gt;CF表!$B$40</xm:f>
            <x14:dxf>
              <font>
                <color theme="0"/>
              </font>
              <fill>
                <patternFill>
                  <bgColor theme="0"/>
                </patternFill>
              </fill>
              <border>
                <left style="thin">
                  <color theme="0"/>
                </left>
                <right style="thin">
                  <color theme="0"/>
                </right>
                <top style="thin">
                  <color theme="0"/>
                </top>
                <bottom style="thin">
                  <color theme="0"/>
                </bottom>
                <vertical/>
                <horizontal/>
              </border>
            </x14:dxf>
          </x14:cfRule>
          <xm:sqref>A1:S287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X49"/>
  <sheetViews>
    <sheetView zoomScaleNormal="100" workbookViewId="0">
      <pane xSplit="3" topLeftCell="D1" activePane="topRight" state="frozen"/>
      <selection pane="topRight" activeCell="W42" sqref="W42"/>
    </sheetView>
  </sheetViews>
  <sheetFormatPr defaultRowHeight="10.5"/>
  <cols>
    <col min="1" max="1" width="1.625" style="44" customWidth="1"/>
    <col min="2" max="2" width="16.5" style="44" customWidth="1"/>
    <col min="3" max="3" width="4.875" style="44" customWidth="1"/>
    <col min="4" max="76" width="5.625" style="44" customWidth="1"/>
    <col min="77" max="16384" width="9" style="44"/>
  </cols>
  <sheetData>
    <row r="1" spans="1:76">
      <c r="A1" s="42"/>
      <c r="B1" s="42"/>
      <c r="C1" s="42"/>
      <c r="D1" s="43" t="s">
        <v>8</v>
      </c>
      <c r="E1" s="43">
        <v>1</v>
      </c>
      <c r="F1" s="43">
        <f t="shared" ref="F1:AK1" si="0">E1+1</f>
        <v>2</v>
      </c>
      <c r="G1" s="43">
        <f t="shared" si="0"/>
        <v>3</v>
      </c>
      <c r="H1" s="43">
        <f t="shared" si="0"/>
        <v>4</v>
      </c>
      <c r="I1" s="43">
        <f t="shared" si="0"/>
        <v>5</v>
      </c>
      <c r="J1" s="43">
        <f t="shared" si="0"/>
        <v>6</v>
      </c>
      <c r="K1" s="43">
        <f t="shared" si="0"/>
        <v>7</v>
      </c>
      <c r="L1" s="43">
        <f t="shared" si="0"/>
        <v>8</v>
      </c>
      <c r="M1" s="43">
        <f t="shared" si="0"/>
        <v>9</v>
      </c>
      <c r="N1" s="43">
        <f t="shared" si="0"/>
        <v>10</v>
      </c>
      <c r="O1" s="43">
        <f t="shared" si="0"/>
        <v>11</v>
      </c>
      <c r="P1" s="43">
        <f t="shared" si="0"/>
        <v>12</v>
      </c>
      <c r="Q1" s="43">
        <f t="shared" si="0"/>
        <v>13</v>
      </c>
      <c r="R1" s="43">
        <f t="shared" si="0"/>
        <v>14</v>
      </c>
      <c r="S1" s="43">
        <f t="shared" si="0"/>
        <v>15</v>
      </c>
      <c r="T1" s="43">
        <f t="shared" si="0"/>
        <v>16</v>
      </c>
      <c r="U1" s="43">
        <f t="shared" si="0"/>
        <v>17</v>
      </c>
      <c r="V1" s="43">
        <f t="shared" si="0"/>
        <v>18</v>
      </c>
      <c r="W1" s="43">
        <f t="shared" si="0"/>
        <v>19</v>
      </c>
      <c r="X1" s="43">
        <f t="shared" si="0"/>
        <v>20</v>
      </c>
      <c r="Y1" s="43">
        <f t="shared" si="0"/>
        <v>21</v>
      </c>
      <c r="Z1" s="43">
        <f t="shared" si="0"/>
        <v>22</v>
      </c>
      <c r="AA1" s="43">
        <f t="shared" si="0"/>
        <v>23</v>
      </c>
      <c r="AB1" s="43">
        <f t="shared" si="0"/>
        <v>24</v>
      </c>
      <c r="AC1" s="43">
        <f t="shared" si="0"/>
        <v>25</v>
      </c>
      <c r="AD1" s="43">
        <f t="shared" si="0"/>
        <v>26</v>
      </c>
      <c r="AE1" s="43">
        <f t="shared" si="0"/>
        <v>27</v>
      </c>
      <c r="AF1" s="43">
        <f t="shared" si="0"/>
        <v>28</v>
      </c>
      <c r="AG1" s="43">
        <f t="shared" si="0"/>
        <v>29</v>
      </c>
      <c r="AH1" s="43">
        <f t="shared" si="0"/>
        <v>30</v>
      </c>
      <c r="AI1" s="43">
        <f t="shared" si="0"/>
        <v>31</v>
      </c>
      <c r="AJ1" s="43">
        <f t="shared" si="0"/>
        <v>32</v>
      </c>
      <c r="AK1" s="43">
        <f t="shared" si="0"/>
        <v>33</v>
      </c>
      <c r="AL1" s="43">
        <f t="shared" ref="AL1:BG1" si="1">AK1+1</f>
        <v>34</v>
      </c>
      <c r="AM1" s="43">
        <f t="shared" si="1"/>
        <v>35</v>
      </c>
      <c r="AN1" s="43">
        <f t="shared" si="1"/>
        <v>36</v>
      </c>
      <c r="AO1" s="43">
        <f t="shared" si="1"/>
        <v>37</v>
      </c>
      <c r="AP1" s="43">
        <f t="shared" si="1"/>
        <v>38</v>
      </c>
      <c r="AQ1" s="43">
        <f t="shared" si="1"/>
        <v>39</v>
      </c>
      <c r="AR1" s="43">
        <f t="shared" si="1"/>
        <v>40</v>
      </c>
      <c r="AS1" s="43">
        <f t="shared" si="1"/>
        <v>41</v>
      </c>
      <c r="AT1" s="43">
        <f t="shared" si="1"/>
        <v>42</v>
      </c>
      <c r="AU1" s="43">
        <f t="shared" si="1"/>
        <v>43</v>
      </c>
      <c r="AV1" s="43">
        <f t="shared" si="1"/>
        <v>44</v>
      </c>
      <c r="AW1" s="43">
        <f t="shared" si="1"/>
        <v>45</v>
      </c>
      <c r="AX1" s="43">
        <f t="shared" si="1"/>
        <v>46</v>
      </c>
      <c r="AY1" s="43">
        <f t="shared" si="1"/>
        <v>47</v>
      </c>
      <c r="AZ1" s="43">
        <f t="shared" si="1"/>
        <v>48</v>
      </c>
      <c r="BA1" s="43">
        <f t="shared" si="1"/>
        <v>49</v>
      </c>
      <c r="BB1" s="43">
        <f t="shared" si="1"/>
        <v>50</v>
      </c>
      <c r="BC1" s="43">
        <f t="shared" si="1"/>
        <v>51</v>
      </c>
      <c r="BD1" s="43">
        <f t="shared" si="1"/>
        <v>52</v>
      </c>
      <c r="BE1" s="43">
        <f t="shared" si="1"/>
        <v>53</v>
      </c>
      <c r="BF1" s="43">
        <f t="shared" si="1"/>
        <v>54</v>
      </c>
      <c r="BG1" s="43">
        <f t="shared" si="1"/>
        <v>55</v>
      </c>
      <c r="BH1" s="43">
        <f t="shared" ref="BH1:BH2" si="2">BG1+1</f>
        <v>56</v>
      </c>
      <c r="BI1" s="43">
        <f t="shared" ref="BI1:BI2" si="3">BH1+1</f>
        <v>57</v>
      </c>
      <c r="BJ1" s="43">
        <f t="shared" ref="BJ1:BJ2" si="4">BI1+1</f>
        <v>58</v>
      </c>
      <c r="BK1" s="43">
        <f t="shared" ref="BK1:BK2" si="5">BJ1+1</f>
        <v>59</v>
      </c>
      <c r="BL1" s="43">
        <f t="shared" ref="BL1:BL2" si="6">BK1+1</f>
        <v>60</v>
      </c>
      <c r="BM1" s="43">
        <f t="shared" ref="BM1:BM2" si="7">BL1+1</f>
        <v>61</v>
      </c>
      <c r="BN1" s="43">
        <f t="shared" ref="BN1:BN2" si="8">BM1+1</f>
        <v>62</v>
      </c>
      <c r="BO1" s="43">
        <f t="shared" ref="BO1:BO2" si="9">BN1+1</f>
        <v>63</v>
      </c>
      <c r="BP1" s="43">
        <f t="shared" ref="BP1:BP2" si="10">BO1+1</f>
        <v>64</v>
      </c>
      <c r="BQ1" s="43">
        <f t="shared" ref="BQ1:BQ2" si="11">BP1+1</f>
        <v>65</v>
      </c>
      <c r="BR1" s="43">
        <f t="shared" ref="BR1:BR2" si="12">BQ1+1</f>
        <v>66</v>
      </c>
      <c r="BS1" s="43">
        <f t="shared" ref="BS1:BS2" si="13">BR1+1</f>
        <v>67</v>
      </c>
      <c r="BT1" s="43">
        <f t="shared" ref="BT1:BT2" si="14">BS1+1</f>
        <v>68</v>
      </c>
      <c r="BU1" s="43">
        <f t="shared" ref="BU1:BU2" si="15">BT1+1</f>
        <v>69</v>
      </c>
      <c r="BV1" s="43">
        <f t="shared" ref="BV1:BV2" si="16">BU1+1</f>
        <v>70</v>
      </c>
      <c r="BW1" s="43">
        <f t="shared" ref="BW1:BW2" si="17">BV1+1</f>
        <v>71</v>
      </c>
      <c r="BX1" s="43">
        <f t="shared" ref="BX1:BX2" si="18">BW1+1</f>
        <v>72</v>
      </c>
    </row>
    <row r="2" spans="1:76" s="45" customFormat="1">
      <c r="A2" s="718" t="s">
        <v>0</v>
      </c>
      <c r="B2" s="719"/>
      <c r="C2" s="196" t="s">
        <v>1</v>
      </c>
      <c r="D2" s="197">
        <f>YEAR(入力シート!C12)</f>
        <v>2025</v>
      </c>
      <c r="E2" s="197">
        <f>D2+1</f>
        <v>2026</v>
      </c>
      <c r="F2" s="197">
        <f t="shared" ref="F2:AK2" si="19">E2+1</f>
        <v>2027</v>
      </c>
      <c r="G2" s="197">
        <f t="shared" si="19"/>
        <v>2028</v>
      </c>
      <c r="H2" s="197">
        <f t="shared" si="19"/>
        <v>2029</v>
      </c>
      <c r="I2" s="197">
        <f t="shared" si="19"/>
        <v>2030</v>
      </c>
      <c r="J2" s="197">
        <f t="shared" si="19"/>
        <v>2031</v>
      </c>
      <c r="K2" s="197">
        <f t="shared" si="19"/>
        <v>2032</v>
      </c>
      <c r="L2" s="197">
        <f t="shared" si="19"/>
        <v>2033</v>
      </c>
      <c r="M2" s="197">
        <f t="shared" si="19"/>
        <v>2034</v>
      </c>
      <c r="N2" s="197">
        <f t="shared" si="19"/>
        <v>2035</v>
      </c>
      <c r="O2" s="197">
        <f t="shared" si="19"/>
        <v>2036</v>
      </c>
      <c r="P2" s="197">
        <f t="shared" si="19"/>
        <v>2037</v>
      </c>
      <c r="Q2" s="197">
        <f t="shared" si="19"/>
        <v>2038</v>
      </c>
      <c r="R2" s="197">
        <f t="shared" si="19"/>
        <v>2039</v>
      </c>
      <c r="S2" s="197">
        <f t="shared" si="19"/>
        <v>2040</v>
      </c>
      <c r="T2" s="197">
        <f t="shared" si="19"/>
        <v>2041</v>
      </c>
      <c r="U2" s="197">
        <f t="shared" si="19"/>
        <v>2042</v>
      </c>
      <c r="V2" s="197">
        <f t="shared" si="19"/>
        <v>2043</v>
      </c>
      <c r="W2" s="197">
        <f t="shared" si="19"/>
        <v>2044</v>
      </c>
      <c r="X2" s="197">
        <f t="shared" si="19"/>
        <v>2045</v>
      </c>
      <c r="Y2" s="197">
        <f t="shared" si="19"/>
        <v>2046</v>
      </c>
      <c r="Z2" s="197">
        <f t="shared" si="19"/>
        <v>2047</v>
      </c>
      <c r="AA2" s="197">
        <f t="shared" si="19"/>
        <v>2048</v>
      </c>
      <c r="AB2" s="197">
        <f t="shared" si="19"/>
        <v>2049</v>
      </c>
      <c r="AC2" s="197">
        <f t="shared" si="19"/>
        <v>2050</v>
      </c>
      <c r="AD2" s="197">
        <f t="shared" si="19"/>
        <v>2051</v>
      </c>
      <c r="AE2" s="197">
        <f t="shared" si="19"/>
        <v>2052</v>
      </c>
      <c r="AF2" s="197">
        <f t="shared" si="19"/>
        <v>2053</v>
      </c>
      <c r="AG2" s="197">
        <f t="shared" si="19"/>
        <v>2054</v>
      </c>
      <c r="AH2" s="197">
        <f t="shared" si="19"/>
        <v>2055</v>
      </c>
      <c r="AI2" s="197">
        <f t="shared" si="19"/>
        <v>2056</v>
      </c>
      <c r="AJ2" s="197">
        <f t="shared" si="19"/>
        <v>2057</v>
      </c>
      <c r="AK2" s="197">
        <f t="shared" si="19"/>
        <v>2058</v>
      </c>
      <c r="AL2" s="197">
        <f t="shared" ref="AL2:BG2" si="20">AK2+1</f>
        <v>2059</v>
      </c>
      <c r="AM2" s="197">
        <f t="shared" si="20"/>
        <v>2060</v>
      </c>
      <c r="AN2" s="197">
        <f t="shared" si="20"/>
        <v>2061</v>
      </c>
      <c r="AO2" s="197">
        <f t="shared" si="20"/>
        <v>2062</v>
      </c>
      <c r="AP2" s="197">
        <f t="shared" si="20"/>
        <v>2063</v>
      </c>
      <c r="AQ2" s="197">
        <f t="shared" si="20"/>
        <v>2064</v>
      </c>
      <c r="AR2" s="197">
        <f t="shared" si="20"/>
        <v>2065</v>
      </c>
      <c r="AS2" s="197">
        <f t="shared" si="20"/>
        <v>2066</v>
      </c>
      <c r="AT2" s="197">
        <f t="shared" si="20"/>
        <v>2067</v>
      </c>
      <c r="AU2" s="197">
        <f t="shared" si="20"/>
        <v>2068</v>
      </c>
      <c r="AV2" s="197">
        <f t="shared" si="20"/>
        <v>2069</v>
      </c>
      <c r="AW2" s="197">
        <f t="shared" si="20"/>
        <v>2070</v>
      </c>
      <c r="AX2" s="197">
        <f t="shared" si="20"/>
        <v>2071</v>
      </c>
      <c r="AY2" s="197">
        <f t="shared" si="20"/>
        <v>2072</v>
      </c>
      <c r="AZ2" s="197">
        <f t="shared" si="20"/>
        <v>2073</v>
      </c>
      <c r="BA2" s="197">
        <f t="shared" si="20"/>
        <v>2074</v>
      </c>
      <c r="BB2" s="197">
        <f t="shared" si="20"/>
        <v>2075</v>
      </c>
      <c r="BC2" s="197">
        <f t="shared" si="20"/>
        <v>2076</v>
      </c>
      <c r="BD2" s="197">
        <f t="shared" si="20"/>
        <v>2077</v>
      </c>
      <c r="BE2" s="197">
        <f t="shared" si="20"/>
        <v>2078</v>
      </c>
      <c r="BF2" s="197">
        <f t="shared" si="20"/>
        <v>2079</v>
      </c>
      <c r="BG2" s="197">
        <f t="shared" si="20"/>
        <v>2080</v>
      </c>
      <c r="BH2" s="197">
        <f t="shared" si="2"/>
        <v>2081</v>
      </c>
      <c r="BI2" s="197">
        <f t="shared" si="3"/>
        <v>2082</v>
      </c>
      <c r="BJ2" s="197">
        <f t="shared" si="4"/>
        <v>2083</v>
      </c>
      <c r="BK2" s="197">
        <f t="shared" si="5"/>
        <v>2084</v>
      </c>
      <c r="BL2" s="197">
        <f t="shared" si="6"/>
        <v>2085</v>
      </c>
      <c r="BM2" s="197">
        <f t="shared" si="7"/>
        <v>2086</v>
      </c>
      <c r="BN2" s="197">
        <f t="shared" si="8"/>
        <v>2087</v>
      </c>
      <c r="BO2" s="197">
        <f t="shared" si="9"/>
        <v>2088</v>
      </c>
      <c r="BP2" s="197">
        <f t="shared" si="10"/>
        <v>2089</v>
      </c>
      <c r="BQ2" s="197">
        <f t="shared" si="11"/>
        <v>2090</v>
      </c>
      <c r="BR2" s="197">
        <f t="shared" si="12"/>
        <v>2091</v>
      </c>
      <c r="BS2" s="197">
        <f t="shared" si="13"/>
        <v>2092</v>
      </c>
      <c r="BT2" s="197">
        <f t="shared" si="14"/>
        <v>2093</v>
      </c>
      <c r="BU2" s="197">
        <f t="shared" si="15"/>
        <v>2094</v>
      </c>
      <c r="BV2" s="197">
        <f t="shared" si="16"/>
        <v>2095</v>
      </c>
      <c r="BW2" s="197">
        <f t="shared" si="17"/>
        <v>2096</v>
      </c>
      <c r="BX2" s="197">
        <f t="shared" si="18"/>
        <v>2097</v>
      </c>
    </row>
    <row r="3" spans="1:76">
      <c r="A3" s="46"/>
      <c r="B3" s="46" t="str">
        <f>IF(入力シート!D19="","",入力シート!D19)</f>
        <v>夫</v>
      </c>
      <c r="C3" s="46"/>
      <c r="D3" s="283">
        <f>入力シート!O19</f>
        <v>35</v>
      </c>
      <c r="E3" s="283">
        <f>IF(D3="","",IF(D3+1&gt;入力シート!$N$12,"",D3+1))</f>
        <v>36</v>
      </c>
      <c r="F3" s="283">
        <f>IF(E3="","",IF(E3+1&gt;入力シート!$N$12,"",E3+1))</f>
        <v>37</v>
      </c>
      <c r="G3" s="283">
        <f>IF(F3="","",IF(F3+1&gt;入力シート!$N$12,"",F3+1))</f>
        <v>38</v>
      </c>
      <c r="H3" s="283">
        <f>IF(G3="","",IF(G3+1&gt;入力シート!$N$12,"",G3+1))</f>
        <v>39</v>
      </c>
      <c r="I3" s="283">
        <f>IF(H3="","",IF(H3+1&gt;入力シート!$N$12,"",H3+1))</f>
        <v>40</v>
      </c>
      <c r="J3" s="283">
        <f>IF(I3="","",IF(I3+1&gt;入力シート!$N$12,"",I3+1))</f>
        <v>41</v>
      </c>
      <c r="K3" s="283">
        <f>IF(J3="","",IF(J3+1&gt;入力シート!$N$12,"",J3+1))</f>
        <v>42</v>
      </c>
      <c r="L3" s="283">
        <f>IF(K3="","",IF(K3+1&gt;入力シート!$N$12,"",K3+1))</f>
        <v>43</v>
      </c>
      <c r="M3" s="283">
        <f>IF(L3="","",IF(L3+1&gt;入力シート!$N$12,"",L3+1))</f>
        <v>44</v>
      </c>
      <c r="N3" s="283">
        <f>IF(M3="","",IF(M3+1&gt;入力シート!$N$12,"",M3+1))</f>
        <v>45</v>
      </c>
      <c r="O3" s="283">
        <f>IF(N3="","",IF(N3+1&gt;入力シート!$N$12,"",N3+1))</f>
        <v>46</v>
      </c>
      <c r="P3" s="283">
        <f>IF(O3="","",IF(O3+1&gt;入力シート!$N$12,"",O3+1))</f>
        <v>47</v>
      </c>
      <c r="Q3" s="283">
        <f>IF(P3="","",IF(P3+1&gt;入力シート!$N$12,"",P3+1))</f>
        <v>48</v>
      </c>
      <c r="R3" s="283">
        <f>IF(Q3="","",IF(Q3+1&gt;入力シート!$N$12,"",Q3+1))</f>
        <v>49</v>
      </c>
      <c r="S3" s="283">
        <f>IF(R3="","",IF(R3+1&gt;入力シート!$N$12,"",R3+1))</f>
        <v>50</v>
      </c>
      <c r="T3" s="283">
        <f>IF(S3="","",IF(S3+1&gt;入力シート!$N$12,"",S3+1))</f>
        <v>51</v>
      </c>
      <c r="U3" s="283">
        <f>IF(T3="","",IF(T3+1&gt;入力シート!$N$12,"",T3+1))</f>
        <v>52</v>
      </c>
      <c r="V3" s="283">
        <f>IF(U3="","",IF(U3+1&gt;入力シート!$N$12,"",U3+1))</f>
        <v>53</v>
      </c>
      <c r="W3" s="283">
        <f>IF(V3="","",IF(V3+1&gt;入力シート!$N$12,"",V3+1))</f>
        <v>54</v>
      </c>
      <c r="X3" s="283">
        <f>IF(W3="","",IF(W3+1&gt;入力シート!$N$12,"",W3+1))</f>
        <v>55</v>
      </c>
      <c r="Y3" s="283">
        <f>IF(X3="","",IF(X3+1&gt;入力シート!$N$12,"",X3+1))</f>
        <v>56</v>
      </c>
      <c r="Z3" s="283">
        <f>IF(Y3="","",IF(Y3+1&gt;入力シート!$N$12,"",Y3+1))</f>
        <v>57</v>
      </c>
      <c r="AA3" s="283">
        <f>IF(Z3="","",IF(Z3+1&gt;入力シート!$N$12,"",Z3+1))</f>
        <v>58</v>
      </c>
      <c r="AB3" s="283">
        <f>IF(AA3="","",IF(AA3+1&gt;入力シート!$N$12,"",AA3+1))</f>
        <v>59</v>
      </c>
      <c r="AC3" s="283">
        <f>IF(AB3="","",IF(AB3+1&gt;入力シート!$N$12,"",AB3+1))</f>
        <v>60</v>
      </c>
      <c r="AD3" s="283">
        <f>IF(AC3="","",IF(AC3+1&gt;入力シート!$N$12,"",AC3+1))</f>
        <v>61</v>
      </c>
      <c r="AE3" s="283">
        <f>IF(AD3="","",IF(AD3+1&gt;入力シート!$N$12,"",AD3+1))</f>
        <v>62</v>
      </c>
      <c r="AF3" s="283">
        <f>IF(AE3="","",IF(AE3+1&gt;入力シート!$N$12,"",AE3+1))</f>
        <v>63</v>
      </c>
      <c r="AG3" s="283">
        <f>IF(AF3="","",IF(AF3+1&gt;入力シート!$N$12,"",AF3+1))</f>
        <v>64</v>
      </c>
      <c r="AH3" s="283">
        <f>IF(AG3="","",IF(AG3+1&gt;入力シート!$N$12,"",AG3+1))</f>
        <v>65</v>
      </c>
      <c r="AI3" s="283">
        <f>IF(AH3="","",IF(AH3+1&gt;入力シート!$N$12,"",AH3+1))</f>
        <v>66</v>
      </c>
      <c r="AJ3" s="283">
        <f>IF(AI3="","",IF(AI3+1&gt;入力シート!$N$12,"",AI3+1))</f>
        <v>67</v>
      </c>
      <c r="AK3" s="283">
        <f>IF(AJ3="","",IF(AJ3+1&gt;入力シート!$N$12,"",AJ3+1))</f>
        <v>68</v>
      </c>
      <c r="AL3" s="283">
        <f>IF(AK3="","",IF(AK3+1&gt;入力シート!$N$12,"",AK3+1))</f>
        <v>69</v>
      </c>
      <c r="AM3" s="283">
        <f>IF(AL3="","",IF(AL3+1&gt;入力シート!$N$12,"",AL3+1))</f>
        <v>70</v>
      </c>
      <c r="AN3" s="283">
        <f>IF(AM3="","",IF(AM3+1&gt;入力シート!$N$12,"",AM3+1))</f>
        <v>71</v>
      </c>
      <c r="AO3" s="283">
        <f>IF(AN3="","",IF(AN3+1&gt;入力シート!$N$12,"",AN3+1))</f>
        <v>72</v>
      </c>
      <c r="AP3" s="283">
        <f>IF(AO3="","",IF(AO3+1&gt;入力シート!$N$12,"",AO3+1))</f>
        <v>73</v>
      </c>
      <c r="AQ3" s="283">
        <f>IF(AP3="","",IF(AP3+1&gt;入力シート!$N$12,"",AP3+1))</f>
        <v>74</v>
      </c>
      <c r="AR3" s="283">
        <f>IF(AQ3="","",IF(AQ3+1&gt;入力シート!$N$12,"",AQ3+1))</f>
        <v>75</v>
      </c>
      <c r="AS3" s="283">
        <f>IF(AR3="","",IF(AR3+1&gt;入力シート!$N$12,"",AR3+1))</f>
        <v>76</v>
      </c>
      <c r="AT3" s="283">
        <f>IF(AS3="","",IF(AS3+1&gt;入力シート!$N$12,"",AS3+1))</f>
        <v>77</v>
      </c>
      <c r="AU3" s="283">
        <f>IF(AT3="","",IF(AT3+1&gt;入力シート!$N$12,"",AT3+1))</f>
        <v>78</v>
      </c>
      <c r="AV3" s="283">
        <f>IF(AU3="","",IF(AU3+1&gt;入力シート!$N$12,"",AU3+1))</f>
        <v>79</v>
      </c>
      <c r="AW3" s="283">
        <f>IF(AV3="","",IF(AV3+1&gt;入力シート!$N$12,"",AV3+1))</f>
        <v>80</v>
      </c>
      <c r="AX3" s="283">
        <f>IF(AW3="","",IF(AW3+1&gt;入力シート!$N$12,"",AW3+1))</f>
        <v>81</v>
      </c>
      <c r="AY3" s="283">
        <f>IF(AX3="","",IF(AX3+1&gt;入力シート!$N$12,"",AX3+1))</f>
        <v>82</v>
      </c>
      <c r="AZ3" s="283">
        <f>IF(AY3="","",IF(AY3+1&gt;入力シート!$N$12,"",AY3+1))</f>
        <v>83</v>
      </c>
      <c r="BA3" s="283">
        <f>IF(AZ3="","",IF(AZ3+1&gt;入力シート!$N$12,"",AZ3+1))</f>
        <v>84</v>
      </c>
      <c r="BB3" s="283">
        <f>IF(BA3="","",IF(BA3+1&gt;入力シート!$N$12,"",BA3+1))</f>
        <v>85</v>
      </c>
      <c r="BC3" s="283">
        <f>IF(BB3="","",IF(BB3+1&gt;入力シート!$N$12,"",BB3+1))</f>
        <v>86</v>
      </c>
      <c r="BD3" s="283">
        <f>IF(BC3="","",IF(BC3+1&gt;入力シート!$N$12,"",BC3+1))</f>
        <v>87</v>
      </c>
      <c r="BE3" s="283">
        <f>IF(BD3="","",IF(BD3+1&gt;入力シート!$N$12,"",BD3+1))</f>
        <v>88</v>
      </c>
      <c r="BF3" s="283">
        <f>IF(BE3="","",IF(BE3+1&gt;入力シート!$N$12,"",BE3+1))</f>
        <v>89</v>
      </c>
      <c r="BG3" s="283">
        <f>IF(BF3="","",IF(BF3+1&gt;入力シート!$N$12,"",BF3+1))</f>
        <v>90</v>
      </c>
      <c r="BH3" s="283" t="str">
        <f>IF(BG3="","",IF(BG3+1&gt;入力シート!$N$12,"",BG3+1))</f>
        <v/>
      </c>
      <c r="BI3" s="283" t="str">
        <f>IF(BH3="","",IF(BH3+1&gt;入力シート!$N$12,"",BH3+1))</f>
        <v/>
      </c>
      <c r="BJ3" s="283" t="str">
        <f>IF(BI3="","",IF(BI3+1&gt;入力シート!$N$12,"",BI3+1))</f>
        <v/>
      </c>
      <c r="BK3" s="283" t="str">
        <f>IF(BJ3="","",IF(BJ3+1&gt;入力シート!$N$12,"",BJ3+1))</f>
        <v/>
      </c>
      <c r="BL3" s="283" t="str">
        <f>IF(BK3="","",IF(BK3+1&gt;入力シート!$N$12,"",BK3+1))</f>
        <v/>
      </c>
      <c r="BM3" s="283" t="str">
        <f>IF(BL3="","",IF(BL3+1&gt;入力シート!$N$12,"",BL3+1))</f>
        <v/>
      </c>
      <c r="BN3" s="283" t="str">
        <f>IF(BM3="","",IF(BM3+1&gt;入力シート!$N$12,"",BM3+1))</f>
        <v/>
      </c>
      <c r="BO3" s="283" t="str">
        <f>IF(BN3="","",IF(BN3+1&gt;入力シート!$N$12,"",BN3+1))</f>
        <v/>
      </c>
      <c r="BP3" s="283" t="str">
        <f>IF(BO3="","",IF(BO3+1&gt;入力シート!$N$12,"",BO3+1))</f>
        <v/>
      </c>
      <c r="BQ3" s="283" t="str">
        <f>IF(BP3="","",IF(BP3+1&gt;入力シート!$N$12,"",BP3+1))</f>
        <v/>
      </c>
      <c r="BR3" s="283" t="str">
        <f>IF(BQ3="","",IF(BQ3+1&gt;入力シート!$N$12,"",BQ3+1))</f>
        <v/>
      </c>
      <c r="BS3" s="283" t="str">
        <f>IF(BR3="","",IF(BR3+1&gt;入力シート!$N$12,"",BR3+1))</f>
        <v/>
      </c>
      <c r="BT3" s="283" t="str">
        <f>IF(BS3="","",IF(BS3+1&gt;入力シート!$N$12,"",BS3+1))</f>
        <v/>
      </c>
      <c r="BU3" s="283" t="str">
        <f>IF(BT3="","",IF(BT3+1&gt;入力シート!$N$12,"",BT3+1))</f>
        <v/>
      </c>
      <c r="BV3" s="283" t="str">
        <f>IF(BU3="","",IF(BU3+1&gt;入力シート!$N$12,"",BU3+1))</f>
        <v/>
      </c>
      <c r="BW3" s="283" t="str">
        <f>IF(BV3="","",IF(BV3+1&gt;入力シート!$N$12,"",BV3+1))</f>
        <v/>
      </c>
      <c r="BX3" s="283" t="str">
        <f>IF(BW3="","",IF(BW3+1&gt;入力シート!$N$12,"",BW3+1))</f>
        <v/>
      </c>
    </row>
    <row r="4" spans="1:76">
      <c r="A4" s="48"/>
      <c r="B4" s="46" t="str">
        <f>IF(入力シート!D20="","",入力シート!D20)</f>
        <v>妻</v>
      </c>
      <c r="C4" s="48"/>
      <c r="D4" s="284">
        <f>入力シート!O20</f>
        <v>35</v>
      </c>
      <c r="E4" s="284">
        <f>IF(E$3="","",IF(D4="","",D4+1))</f>
        <v>36</v>
      </c>
      <c r="F4" s="284">
        <f t="shared" ref="F4:BQ4" si="21">IF(F$3="","",IF(E4="","",E4+1))</f>
        <v>37</v>
      </c>
      <c r="G4" s="284">
        <f t="shared" si="21"/>
        <v>38</v>
      </c>
      <c r="H4" s="284">
        <f t="shared" si="21"/>
        <v>39</v>
      </c>
      <c r="I4" s="284">
        <f t="shared" si="21"/>
        <v>40</v>
      </c>
      <c r="J4" s="284">
        <f t="shared" si="21"/>
        <v>41</v>
      </c>
      <c r="K4" s="284">
        <f t="shared" si="21"/>
        <v>42</v>
      </c>
      <c r="L4" s="284">
        <f t="shared" si="21"/>
        <v>43</v>
      </c>
      <c r="M4" s="284">
        <f t="shared" si="21"/>
        <v>44</v>
      </c>
      <c r="N4" s="284">
        <f t="shared" si="21"/>
        <v>45</v>
      </c>
      <c r="O4" s="284">
        <f t="shared" si="21"/>
        <v>46</v>
      </c>
      <c r="P4" s="284">
        <f t="shared" si="21"/>
        <v>47</v>
      </c>
      <c r="Q4" s="284">
        <f t="shared" si="21"/>
        <v>48</v>
      </c>
      <c r="R4" s="284">
        <f t="shared" si="21"/>
        <v>49</v>
      </c>
      <c r="S4" s="284">
        <f t="shared" si="21"/>
        <v>50</v>
      </c>
      <c r="T4" s="284">
        <f t="shared" si="21"/>
        <v>51</v>
      </c>
      <c r="U4" s="284">
        <f t="shared" si="21"/>
        <v>52</v>
      </c>
      <c r="V4" s="284">
        <f t="shared" si="21"/>
        <v>53</v>
      </c>
      <c r="W4" s="284">
        <f t="shared" si="21"/>
        <v>54</v>
      </c>
      <c r="X4" s="284">
        <f t="shared" si="21"/>
        <v>55</v>
      </c>
      <c r="Y4" s="284">
        <f t="shared" si="21"/>
        <v>56</v>
      </c>
      <c r="Z4" s="284">
        <f t="shared" si="21"/>
        <v>57</v>
      </c>
      <c r="AA4" s="284">
        <f t="shared" si="21"/>
        <v>58</v>
      </c>
      <c r="AB4" s="284">
        <f t="shared" si="21"/>
        <v>59</v>
      </c>
      <c r="AC4" s="284">
        <f t="shared" si="21"/>
        <v>60</v>
      </c>
      <c r="AD4" s="284">
        <f t="shared" si="21"/>
        <v>61</v>
      </c>
      <c r="AE4" s="284">
        <f t="shared" si="21"/>
        <v>62</v>
      </c>
      <c r="AF4" s="284">
        <f t="shared" si="21"/>
        <v>63</v>
      </c>
      <c r="AG4" s="284">
        <f t="shared" si="21"/>
        <v>64</v>
      </c>
      <c r="AH4" s="284">
        <f t="shared" si="21"/>
        <v>65</v>
      </c>
      <c r="AI4" s="284">
        <f t="shared" si="21"/>
        <v>66</v>
      </c>
      <c r="AJ4" s="284">
        <f t="shared" si="21"/>
        <v>67</v>
      </c>
      <c r="AK4" s="284">
        <f t="shared" si="21"/>
        <v>68</v>
      </c>
      <c r="AL4" s="284">
        <f t="shared" si="21"/>
        <v>69</v>
      </c>
      <c r="AM4" s="284">
        <f t="shared" si="21"/>
        <v>70</v>
      </c>
      <c r="AN4" s="284">
        <f t="shared" si="21"/>
        <v>71</v>
      </c>
      <c r="AO4" s="284">
        <f t="shared" si="21"/>
        <v>72</v>
      </c>
      <c r="AP4" s="284">
        <f t="shared" si="21"/>
        <v>73</v>
      </c>
      <c r="AQ4" s="284">
        <f t="shared" si="21"/>
        <v>74</v>
      </c>
      <c r="AR4" s="284">
        <f t="shared" si="21"/>
        <v>75</v>
      </c>
      <c r="AS4" s="284">
        <f t="shared" si="21"/>
        <v>76</v>
      </c>
      <c r="AT4" s="284">
        <f t="shared" si="21"/>
        <v>77</v>
      </c>
      <c r="AU4" s="284">
        <f t="shared" si="21"/>
        <v>78</v>
      </c>
      <c r="AV4" s="284">
        <f t="shared" si="21"/>
        <v>79</v>
      </c>
      <c r="AW4" s="284">
        <f t="shared" si="21"/>
        <v>80</v>
      </c>
      <c r="AX4" s="284">
        <f t="shared" si="21"/>
        <v>81</v>
      </c>
      <c r="AY4" s="284">
        <f t="shared" si="21"/>
        <v>82</v>
      </c>
      <c r="AZ4" s="284">
        <f t="shared" si="21"/>
        <v>83</v>
      </c>
      <c r="BA4" s="284">
        <f t="shared" si="21"/>
        <v>84</v>
      </c>
      <c r="BB4" s="284">
        <f t="shared" si="21"/>
        <v>85</v>
      </c>
      <c r="BC4" s="284">
        <f t="shared" si="21"/>
        <v>86</v>
      </c>
      <c r="BD4" s="284">
        <f t="shared" si="21"/>
        <v>87</v>
      </c>
      <c r="BE4" s="284">
        <f t="shared" si="21"/>
        <v>88</v>
      </c>
      <c r="BF4" s="284">
        <f t="shared" si="21"/>
        <v>89</v>
      </c>
      <c r="BG4" s="284">
        <f t="shared" si="21"/>
        <v>90</v>
      </c>
      <c r="BH4" s="284" t="str">
        <f t="shared" si="21"/>
        <v/>
      </c>
      <c r="BI4" s="284" t="str">
        <f t="shared" si="21"/>
        <v/>
      </c>
      <c r="BJ4" s="284" t="str">
        <f t="shared" si="21"/>
        <v/>
      </c>
      <c r="BK4" s="284" t="str">
        <f t="shared" si="21"/>
        <v/>
      </c>
      <c r="BL4" s="284" t="str">
        <f t="shared" si="21"/>
        <v/>
      </c>
      <c r="BM4" s="284" t="str">
        <f t="shared" si="21"/>
        <v/>
      </c>
      <c r="BN4" s="284" t="str">
        <f t="shared" si="21"/>
        <v/>
      </c>
      <c r="BO4" s="284" t="str">
        <f t="shared" si="21"/>
        <v/>
      </c>
      <c r="BP4" s="284" t="str">
        <f t="shared" si="21"/>
        <v/>
      </c>
      <c r="BQ4" s="284" t="str">
        <f t="shared" si="21"/>
        <v/>
      </c>
      <c r="BR4" s="284" t="str">
        <f t="shared" ref="BR4:BX4" si="22">IF(BR$3="","",IF(BQ4="","",BQ4+1))</f>
        <v/>
      </c>
      <c r="BS4" s="284" t="str">
        <f t="shared" si="22"/>
        <v/>
      </c>
      <c r="BT4" s="284" t="str">
        <f t="shared" si="22"/>
        <v/>
      </c>
      <c r="BU4" s="284" t="str">
        <f t="shared" si="22"/>
        <v/>
      </c>
      <c r="BV4" s="284" t="str">
        <f t="shared" si="22"/>
        <v/>
      </c>
      <c r="BW4" s="284" t="str">
        <f t="shared" si="22"/>
        <v/>
      </c>
      <c r="BX4" s="284" t="str">
        <f t="shared" si="22"/>
        <v/>
      </c>
    </row>
    <row r="5" spans="1:76">
      <c r="A5" s="48"/>
      <c r="B5" s="46" t="str">
        <f>IF(入力シート!D21="","",入力シート!D21)</f>
        <v>第一子</v>
      </c>
      <c r="C5" s="48"/>
      <c r="D5" s="284">
        <f>入力シート!O21</f>
        <v>4</v>
      </c>
      <c r="E5" s="284">
        <f>IF(E$3="","",IF(D5="","",D5+1))</f>
        <v>5</v>
      </c>
      <c r="F5" s="284">
        <f t="shared" ref="F5:BQ5" si="23">IF(F$3="","",IF(E5="","",E5+1))</f>
        <v>6</v>
      </c>
      <c r="G5" s="284">
        <f t="shared" si="23"/>
        <v>7</v>
      </c>
      <c r="H5" s="284">
        <f t="shared" si="23"/>
        <v>8</v>
      </c>
      <c r="I5" s="284">
        <f t="shared" si="23"/>
        <v>9</v>
      </c>
      <c r="J5" s="284">
        <f t="shared" si="23"/>
        <v>10</v>
      </c>
      <c r="K5" s="284">
        <f t="shared" si="23"/>
        <v>11</v>
      </c>
      <c r="L5" s="284">
        <f t="shared" si="23"/>
        <v>12</v>
      </c>
      <c r="M5" s="284">
        <f t="shared" si="23"/>
        <v>13</v>
      </c>
      <c r="N5" s="284">
        <f t="shared" si="23"/>
        <v>14</v>
      </c>
      <c r="O5" s="284">
        <f t="shared" si="23"/>
        <v>15</v>
      </c>
      <c r="P5" s="284">
        <f t="shared" si="23"/>
        <v>16</v>
      </c>
      <c r="Q5" s="284">
        <f t="shared" si="23"/>
        <v>17</v>
      </c>
      <c r="R5" s="284">
        <f t="shared" si="23"/>
        <v>18</v>
      </c>
      <c r="S5" s="284">
        <f t="shared" si="23"/>
        <v>19</v>
      </c>
      <c r="T5" s="284">
        <f t="shared" si="23"/>
        <v>20</v>
      </c>
      <c r="U5" s="284">
        <f t="shared" si="23"/>
        <v>21</v>
      </c>
      <c r="V5" s="284">
        <f t="shared" si="23"/>
        <v>22</v>
      </c>
      <c r="W5" s="284">
        <f t="shared" si="23"/>
        <v>23</v>
      </c>
      <c r="X5" s="284">
        <f t="shared" si="23"/>
        <v>24</v>
      </c>
      <c r="Y5" s="284">
        <f t="shared" si="23"/>
        <v>25</v>
      </c>
      <c r="Z5" s="284">
        <f t="shared" si="23"/>
        <v>26</v>
      </c>
      <c r="AA5" s="284">
        <f t="shared" si="23"/>
        <v>27</v>
      </c>
      <c r="AB5" s="284">
        <f t="shared" si="23"/>
        <v>28</v>
      </c>
      <c r="AC5" s="284">
        <f t="shared" si="23"/>
        <v>29</v>
      </c>
      <c r="AD5" s="284">
        <f t="shared" si="23"/>
        <v>30</v>
      </c>
      <c r="AE5" s="284">
        <f t="shared" si="23"/>
        <v>31</v>
      </c>
      <c r="AF5" s="284">
        <f t="shared" si="23"/>
        <v>32</v>
      </c>
      <c r="AG5" s="284">
        <f t="shared" si="23"/>
        <v>33</v>
      </c>
      <c r="AH5" s="284">
        <f t="shared" si="23"/>
        <v>34</v>
      </c>
      <c r="AI5" s="284">
        <f t="shared" si="23"/>
        <v>35</v>
      </c>
      <c r="AJ5" s="284">
        <f t="shared" si="23"/>
        <v>36</v>
      </c>
      <c r="AK5" s="284">
        <f t="shared" si="23"/>
        <v>37</v>
      </c>
      <c r="AL5" s="284">
        <f t="shared" si="23"/>
        <v>38</v>
      </c>
      <c r="AM5" s="284">
        <f t="shared" si="23"/>
        <v>39</v>
      </c>
      <c r="AN5" s="284">
        <f t="shared" si="23"/>
        <v>40</v>
      </c>
      <c r="AO5" s="284">
        <f t="shared" si="23"/>
        <v>41</v>
      </c>
      <c r="AP5" s="284">
        <f t="shared" si="23"/>
        <v>42</v>
      </c>
      <c r="AQ5" s="284">
        <f t="shared" si="23"/>
        <v>43</v>
      </c>
      <c r="AR5" s="284">
        <f t="shared" si="23"/>
        <v>44</v>
      </c>
      <c r="AS5" s="284">
        <f t="shared" si="23"/>
        <v>45</v>
      </c>
      <c r="AT5" s="284">
        <f t="shared" si="23"/>
        <v>46</v>
      </c>
      <c r="AU5" s="284">
        <f t="shared" si="23"/>
        <v>47</v>
      </c>
      <c r="AV5" s="284">
        <f t="shared" si="23"/>
        <v>48</v>
      </c>
      <c r="AW5" s="284">
        <f t="shared" si="23"/>
        <v>49</v>
      </c>
      <c r="AX5" s="284">
        <f t="shared" si="23"/>
        <v>50</v>
      </c>
      <c r="AY5" s="284">
        <f t="shared" si="23"/>
        <v>51</v>
      </c>
      <c r="AZ5" s="284">
        <f t="shared" si="23"/>
        <v>52</v>
      </c>
      <c r="BA5" s="284">
        <f t="shared" si="23"/>
        <v>53</v>
      </c>
      <c r="BB5" s="284">
        <f t="shared" si="23"/>
        <v>54</v>
      </c>
      <c r="BC5" s="284">
        <f t="shared" si="23"/>
        <v>55</v>
      </c>
      <c r="BD5" s="284">
        <f t="shared" si="23"/>
        <v>56</v>
      </c>
      <c r="BE5" s="284">
        <f t="shared" si="23"/>
        <v>57</v>
      </c>
      <c r="BF5" s="284">
        <f t="shared" si="23"/>
        <v>58</v>
      </c>
      <c r="BG5" s="284">
        <f t="shared" si="23"/>
        <v>59</v>
      </c>
      <c r="BH5" s="284" t="str">
        <f t="shared" si="23"/>
        <v/>
      </c>
      <c r="BI5" s="284" t="str">
        <f t="shared" si="23"/>
        <v/>
      </c>
      <c r="BJ5" s="284" t="str">
        <f t="shared" si="23"/>
        <v/>
      </c>
      <c r="BK5" s="284" t="str">
        <f t="shared" si="23"/>
        <v/>
      </c>
      <c r="BL5" s="284" t="str">
        <f t="shared" si="23"/>
        <v/>
      </c>
      <c r="BM5" s="284" t="str">
        <f t="shared" si="23"/>
        <v/>
      </c>
      <c r="BN5" s="284" t="str">
        <f t="shared" si="23"/>
        <v/>
      </c>
      <c r="BO5" s="284" t="str">
        <f t="shared" si="23"/>
        <v/>
      </c>
      <c r="BP5" s="284" t="str">
        <f t="shared" si="23"/>
        <v/>
      </c>
      <c r="BQ5" s="284" t="str">
        <f t="shared" si="23"/>
        <v/>
      </c>
      <c r="BR5" s="284" t="str">
        <f t="shared" ref="BR5:BX5" si="24">IF(BR$3="","",IF(BQ5="","",BQ5+1))</f>
        <v/>
      </c>
      <c r="BS5" s="284" t="str">
        <f t="shared" si="24"/>
        <v/>
      </c>
      <c r="BT5" s="284" t="str">
        <f t="shared" si="24"/>
        <v/>
      </c>
      <c r="BU5" s="284" t="str">
        <f t="shared" si="24"/>
        <v/>
      </c>
      <c r="BV5" s="284" t="str">
        <f t="shared" si="24"/>
        <v/>
      </c>
      <c r="BW5" s="284" t="str">
        <f t="shared" si="24"/>
        <v/>
      </c>
      <c r="BX5" s="284" t="str">
        <f t="shared" si="24"/>
        <v/>
      </c>
    </row>
    <row r="6" spans="1:76">
      <c r="A6" s="48"/>
      <c r="B6" s="46" t="str">
        <f>IF(入力シート!D22="","",入力シート!D22)</f>
        <v>第二子</v>
      </c>
      <c r="C6" s="48"/>
      <c r="D6" s="284">
        <f>入力シート!O22</f>
        <v>2</v>
      </c>
      <c r="E6" s="284">
        <f>IF(E$3="","",IF(D6="","",D6+1))</f>
        <v>3</v>
      </c>
      <c r="F6" s="284">
        <f t="shared" ref="F6:BQ6" si="25">IF(F$3="","",IF(E6="","",E6+1))</f>
        <v>4</v>
      </c>
      <c r="G6" s="284">
        <f t="shared" si="25"/>
        <v>5</v>
      </c>
      <c r="H6" s="284">
        <f t="shared" si="25"/>
        <v>6</v>
      </c>
      <c r="I6" s="284">
        <f t="shared" si="25"/>
        <v>7</v>
      </c>
      <c r="J6" s="284">
        <f t="shared" si="25"/>
        <v>8</v>
      </c>
      <c r="K6" s="284">
        <f t="shared" si="25"/>
        <v>9</v>
      </c>
      <c r="L6" s="284">
        <f t="shared" si="25"/>
        <v>10</v>
      </c>
      <c r="M6" s="284">
        <f t="shared" si="25"/>
        <v>11</v>
      </c>
      <c r="N6" s="284">
        <f t="shared" si="25"/>
        <v>12</v>
      </c>
      <c r="O6" s="284">
        <f t="shared" si="25"/>
        <v>13</v>
      </c>
      <c r="P6" s="284">
        <f t="shared" si="25"/>
        <v>14</v>
      </c>
      <c r="Q6" s="284">
        <f t="shared" si="25"/>
        <v>15</v>
      </c>
      <c r="R6" s="284">
        <f t="shared" si="25"/>
        <v>16</v>
      </c>
      <c r="S6" s="284">
        <f t="shared" si="25"/>
        <v>17</v>
      </c>
      <c r="T6" s="284">
        <f t="shared" si="25"/>
        <v>18</v>
      </c>
      <c r="U6" s="284">
        <f t="shared" si="25"/>
        <v>19</v>
      </c>
      <c r="V6" s="284">
        <f t="shared" si="25"/>
        <v>20</v>
      </c>
      <c r="W6" s="284">
        <f t="shared" si="25"/>
        <v>21</v>
      </c>
      <c r="X6" s="284">
        <f t="shared" si="25"/>
        <v>22</v>
      </c>
      <c r="Y6" s="284">
        <f t="shared" si="25"/>
        <v>23</v>
      </c>
      <c r="Z6" s="284">
        <f t="shared" si="25"/>
        <v>24</v>
      </c>
      <c r="AA6" s="284">
        <f t="shared" si="25"/>
        <v>25</v>
      </c>
      <c r="AB6" s="284">
        <f t="shared" si="25"/>
        <v>26</v>
      </c>
      <c r="AC6" s="284">
        <f t="shared" si="25"/>
        <v>27</v>
      </c>
      <c r="AD6" s="284">
        <f t="shared" si="25"/>
        <v>28</v>
      </c>
      <c r="AE6" s="284">
        <f t="shared" si="25"/>
        <v>29</v>
      </c>
      <c r="AF6" s="284">
        <f t="shared" si="25"/>
        <v>30</v>
      </c>
      <c r="AG6" s="284">
        <f t="shared" si="25"/>
        <v>31</v>
      </c>
      <c r="AH6" s="284">
        <f t="shared" si="25"/>
        <v>32</v>
      </c>
      <c r="AI6" s="284">
        <f t="shared" si="25"/>
        <v>33</v>
      </c>
      <c r="AJ6" s="284">
        <f t="shared" si="25"/>
        <v>34</v>
      </c>
      <c r="AK6" s="284">
        <f t="shared" si="25"/>
        <v>35</v>
      </c>
      <c r="AL6" s="284">
        <f t="shared" si="25"/>
        <v>36</v>
      </c>
      <c r="AM6" s="284">
        <f t="shared" si="25"/>
        <v>37</v>
      </c>
      <c r="AN6" s="284">
        <f t="shared" si="25"/>
        <v>38</v>
      </c>
      <c r="AO6" s="284">
        <f t="shared" si="25"/>
        <v>39</v>
      </c>
      <c r="AP6" s="284">
        <f t="shared" si="25"/>
        <v>40</v>
      </c>
      <c r="AQ6" s="284">
        <f t="shared" si="25"/>
        <v>41</v>
      </c>
      <c r="AR6" s="284">
        <f t="shared" si="25"/>
        <v>42</v>
      </c>
      <c r="AS6" s="284">
        <f t="shared" si="25"/>
        <v>43</v>
      </c>
      <c r="AT6" s="284">
        <f t="shared" si="25"/>
        <v>44</v>
      </c>
      <c r="AU6" s="284">
        <f t="shared" si="25"/>
        <v>45</v>
      </c>
      <c r="AV6" s="284">
        <f t="shared" si="25"/>
        <v>46</v>
      </c>
      <c r="AW6" s="284">
        <f t="shared" si="25"/>
        <v>47</v>
      </c>
      <c r="AX6" s="284">
        <f t="shared" si="25"/>
        <v>48</v>
      </c>
      <c r="AY6" s="284">
        <f t="shared" si="25"/>
        <v>49</v>
      </c>
      <c r="AZ6" s="284">
        <f t="shared" si="25"/>
        <v>50</v>
      </c>
      <c r="BA6" s="284">
        <f t="shared" si="25"/>
        <v>51</v>
      </c>
      <c r="BB6" s="284">
        <f t="shared" si="25"/>
        <v>52</v>
      </c>
      <c r="BC6" s="284">
        <f t="shared" si="25"/>
        <v>53</v>
      </c>
      <c r="BD6" s="284">
        <f t="shared" si="25"/>
        <v>54</v>
      </c>
      <c r="BE6" s="284">
        <f t="shared" si="25"/>
        <v>55</v>
      </c>
      <c r="BF6" s="284">
        <f t="shared" si="25"/>
        <v>56</v>
      </c>
      <c r="BG6" s="284">
        <f t="shared" si="25"/>
        <v>57</v>
      </c>
      <c r="BH6" s="284" t="str">
        <f t="shared" si="25"/>
        <v/>
      </c>
      <c r="BI6" s="284" t="str">
        <f t="shared" si="25"/>
        <v/>
      </c>
      <c r="BJ6" s="284" t="str">
        <f t="shared" si="25"/>
        <v/>
      </c>
      <c r="BK6" s="284" t="str">
        <f t="shared" si="25"/>
        <v/>
      </c>
      <c r="BL6" s="284" t="str">
        <f t="shared" si="25"/>
        <v/>
      </c>
      <c r="BM6" s="284" t="str">
        <f t="shared" si="25"/>
        <v/>
      </c>
      <c r="BN6" s="284" t="str">
        <f t="shared" si="25"/>
        <v/>
      </c>
      <c r="BO6" s="284" t="str">
        <f t="shared" si="25"/>
        <v/>
      </c>
      <c r="BP6" s="284" t="str">
        <f t="shared" si="25"/>
        <v/>
      </c>
      <c r="BQ6" s="284" t="str">
        <f t="shared" si="25"/>
        <v/>
      </c>
      <c r="BR6" s="284" t="str">
        <f t="shared" ref="BR6:BX6" si="26">IF(BR$3="","",IF(BQ6="","",BQ6+1))</f>
        <v/>
      </c>
      <c r="BS6" s="284" t="str">
        <f t="shared" si="26"/>
        <v/>
      </c>
      <c r="BT6" s="284" t="str">
        <f t="shared" si="26"/>
        <v/>
      </c>
      <c r="BU6" s="284" t="str">
        <f t="shared" si="26"/>
        <v/>
      </c>
      <c r="BV6" s="284" t="str">
        <f t="shared" si="26"/>
        <v/>
      </c>
      <c r="BW6" s="284" t="str">
        <f t="shared" si="26"/>
        <v/>
      </c>
      <c r="BX6" s="284" t="str">
        <f t="shared" si="26"/>
        <v/>
      </c>
    </row>
    <row r="7" spans="1:76">
      <c r="A7" s="49"/>
      <c r="B7" s="46" t="str">
        <f>IF(入力シート!D23="","",入力シート!D23)</f>
        <v/>
      </c>
      <c r="C7" s="49"/>
      <c r="D7" s="47" t="str">
        <f>入力シート!O23</f>
        <v/>
      </c>
      <c r="E7" s="284" t="str">
        <f>IF(E$3="","",IF(D7="","",D7+1))</f>
        <v/>
      </c>
      <c r="F7" s="284" t="str">
        <f t="shared" ref="F7:BQ8" si="27">IF(F$3="","",IF(E7="","",E7+1))</f>
        <v/>
      </c>
      <c r="G7" s="284" t="str">
        <f t="shared" si="27"/>
        <v/>
      </c>
      <c r="H7" s="284" t="str">
        <f t="shared" si="27"/>
        <v/>
      </c>
      <c r="I7" s="284" t="str">
        <f t="shared" si="27"/>
        <v/>
      </c>
      <c r="J7" s="284" t="str">
        <f t="shared" si="27"/>
        <v/>
      </c>
      <c r="K7" s="284" t="str">
        <f t="shared" si="27"/>
        <v/>
      </c>
      <c r="L7" s="284" t="str">
        <f t="shared" si="27"/>
        <v/>
      </c>
      <c r="M7" s="284" t="str">
        <f t="shared" si="27"/>
        <v/>
      </c>
      <c r="N7" s="284" t="str">
        <f t="shared" si="27"/>
        <v/>
      </c>
      <c r="O7" s="284" t="str">
        <f t="shared" si="27"/>
        <v/>
      </c>
      <c r="P7" s="284" t="str">
        <f t="shared" si="27"/>
        <v/>
      </c>
      <c r="Q7" s="284" t="str">
        <f t="shared" si="27"/>
        <v/>
      </c>
      <c r="R7" s="284" t="str">
        <f t="shared" si="27"/>
        <v/>
      </c>
      <c r="S7" s="284" t="str">
        <f t="shared" si="27"/>
        <v/>
      </c>
      <c r="T7" s="284" t="str">
        <f t="shared" si="27"/>
        <v/>
      </c>
      <c r="U7" s="284" t="str">
        <f t="shared" si="27"/>
        <v/>
      </c>
      <c r="V7" s="284" t="str">
        <f t="shared" si="27"/>
        <v/>
      </c>
      <c r="W7" s="284" t="str">
        <f t="shared" si="27"/>
        <v/>
      </c>
      <c r="X7" s="284" t="str">
        <f t="shared" si="27"/>
        <v/>
      </c>
      <c r="Y7" s="284" t="str">
        <f t="shared" si="27"/>
        <v/>
      </c>
      <c r="Z7" s="284" t="str">
        <f t="shared" si="27"/>
        <v/>
      </c>
      <c r="AA7" s="284" t="str">
        <f t="shared" si="27"/>
        <v/>
      </c>
      <c r="AB7" s="284" t="str">
        <f t="shared" si="27"/>
        <v/>
      </c>
      <c r="AC7" s="284" t="str">
        <f t="shared" si="27"/>
        <v/>
      </c>
      <c r="AD7" s="284" t="str">
        <f t="shared" si="27"/>
        <v/>
      </c>
      <c r="AE7" s="284" t="str">
        <f t="shared" si="27"/>
        <v/>
      </c>
      <c r="AF7" s="284" t="str">
        <f t="shared" si="27"/>
        <v/>
      </c>
      <c r="AG7" s="284" t="str">
        <f t="shared" si="27"/>
        <v/>
      </c>
      <c r="AH7" s="284" t="str">
        <f t="shared" si="27"/>
        <v/>
      </c>
      <c r="AI7" s="284" t="str">
        <f t="shared" si="27"/>
        <v/>
      </c>
      <c r="AJ7" s="284" t="str">
        <f t="shared" si="27"/>
        <v/>
      </c>
      <c r="AK7" s="284" t="str">
        <f t="shared" si="27"/>
        <v/>
      </c>
      <c r="AL7" s="284" t="str">
        <f t="shared" si="27"/>
        <v/>
      </c>
      <c r="AM7" s="284" t="str">
        <f t="shared" si="27"/>
        <v/>
      </c>
      <c r="AN7" s="284" t="str">
        <f t="shared" si="27"/>
        <v/>
      </c>
      <c r="AO7" s="284" t="str">
        <f t="shared" si="27"/>
        <v/>
      </c>
      <c r="AP7" s="284" t="str">
        <f t="shared" si="27"/>
        <v/>
      </c>
      <c r="AQ7" s="284" t="str">
        <f t="shared" si="27"/>
        <v/>
      </c>
      <c r="AR7" s="284" t="str">
        <f t="shared" si="27"/>
        <v/>
      </c>
      <c r="AS7" s="284" t="str">
        <f t="shared" si="27"/>
        <v/>
      </c>
      <c r="AT7" s="284" t="str">
        <f t="shared" si="27"/>
        <v/>
      </c>
      <c r="AU7" s="284" t="str">
        <f t="shared" si="27"/>
        <v/>
      </c>
      <c r="AV7" s="284" t="str">
        <f t="shared" si="27"/>
        <v/>
      </c>
      <c r="AW7" s="284" t="str">
        <f t="shared" si="27"/>
        <v/>
      </c>
      <c r="AX7" s="284" t="str">
        <f t="shared" si="27"/>
        <v/>
      </c>
      <c r="AY7" s="284" t="str">
        <f t="shared" si="27"/>
        <v/>
      </c>
      <c r="AZ7" s="284" t="str">
        <f t="shared" si="27"/>
        <v/>
      </c>
      <c r="BA7" s="284" t="str">
        <f t="shared" si="27"/>
        <v/>
      </c>
      <c r="BB7" s="284" t="str">
        <f t="shared" si="27"/>
        <v/>
      </c>
      <c r="BC7" s="284" t="str">
        <f t="shared" si="27"/>
        <v/>
      </c>
      <c r="BD7" s="284" t="str">
        <f t="shared" si="27"/>
        <v/>
      </c>
      <c r="BE7" s="284" t="str">
        <f t="shared" si="27"/>
        <v/>
      </c>
      <c r="BF7" s="284" t="str">
        <f t="shared" si="27"/>
        <v/>
      </c>
      <c r="BG7" s="284" t="str">
        <f t="shared" si="27"/>
        <v/>
      </c>
      <c r="BH7" s="284" t="str">
        <f t="shared" si="27"/>
        <v/>
      </c>
      <c r="BI7" s="284" t="str">
        <f t="shared" si="27"/>
        <v/>
      </c>
      <c r="BJ7" s="284" t="str">
        <f t="shared" si="27"/>
        <v/>
      </c>
      <c r="BK7" s="284" t="str">
        <f t="shared" si="27"/>
        <v/>
      </c>
      <c r="BL7" s="284" t="str">
        <f t="shared" si="27"/>
        <v/>
      </c>
      <c r="BM7" s="284" t="str">
        <f t="shared" si="27"/>
        <v/>
      </c>
      <c r="BN7" s="284" t="str">
        <f t="shared" si="27"/>
        <v/>
      </c>
      <c r="BO7" s="284" t="str">
        <f t="shared" si="27"/>
        <v/>
      </c>
      <c r="BP7" s="284" t="str">
        <f t="shared" si="27"/>
        <v/>
      </c>
      <c r="BQ7" s="284" t="str">
        <f t="shared" si="27"/>
        <v/>
      </c>
      <c r="BR7" s="284" t="str">
        <f t="shared" ref="BR7:BX8" si="28">IF(BR$3="","",IF(BQ7="","",BQ7+1))</f>
        <v/>
      </c>
      <c r="BS7" s="284" t="str">
        <f t="shared" si="28"/>
        <v/>
      </c>
      <c r="BT7" s="284" t="str">
        <f t="shared" si="28"/>
        <v/>
      </c>
      <c r="BU7" s="284" t="str">
        <f t="shared" si="28"/>
        <v/>
      </c>
      <c r="BV7" s="284" t="str">
        <f t="shared" si="28"/>
        <v/>
      </c>
      <c r="BW7" s="284" t="str">
        <f t="shared" si="28"/>
        <v/>
      </c>
      <c r="BX7" s="284" t="str">
        <f t="shared" si="28"/>
        <v/>
      </c>
    </row>
    <row r="8" spans="1:76">
      <c r="A8" s="49"/>
      <c r="B8" s="46" t="str">
        <f>IF(入力シート!D24="","",入力シート!D24)</f>
        <v/>
      </c>
      <c r="C8" s="49"/>
      <c r="D8" s="47" t="str">
        <f>入力シート!O24</f>
        <v/>
      </c>
      <c r="E8" s="284" t="str">
        <f>IF(E$3="","",IF(D8="","",D8+1))</f>
        <v/>
      </c>
      <c r="F8" s="284" t="str">
        <f t="shared" si="27"/>
        <v/>
      </c>
      <c r="G8" s="284" t="str">
        <f t="shared" si="27"/>
        <v/>
      </c>
      <c r="H8" s="284" t="str">
        <f t="shared" si="27"/>
        <v/>
      </c>
      <c r="I8" s="284" t="str">
        <f t="shared" si="27"/>
        <v/>
      </c>
      <c r="J8" s="284" t="str">
        <f t="shared" si="27"/>
        <v/>
      </c>
      <c r="K8" s="284" t="str">
        <f t="shared" si="27"/>
        <v/>
      </c>
      <c r="L8" s="284" t="str">
        <f t="shared" si="27"/>
        <v/>
      </c>
      <c r="M8" s="284" t="str">
        <f t="shared" si="27"/>
        <v/>
      </c>
      <c r="N8" s="284" t="str">
        <f t="shared" si="27"/>
        <v/>
      </c>
      <c r="O8" s="284" t="str">
        <f t="shared" si="27"/>
        <v/>
      </c>
      <c r="P8" s="284" t="str">
        <f t="shared" si="27"/>
        <v/>
      </c>
      <c r="Q8" s="284" t="str">
        <f t="shared" si="27"/>
        <v/>
      </c>
      <c r="R8" s="284" t="str">
        <f t="shared" si="27"/>
        <v/>
      </c>
      <c r="S8" s="284" t="str">
        <f t="shared" si="27"/>
        <v/>
      </c>
      <c r="T8" s="284" t="str">
        <f t="shared" si="27"/>
        <v/>
      </c>
      <c r="U8" s="284" t="str">
        <f t="shared" si="27"/>
        <v/>
      </c>
      <c r="V8" s="284" t="str">
        <f t="shared" si="27"/>
        <v/>
      </c>
      <c r="W8" s="284" t="str">
        <f t="shared" si="27"/>
        <v/>
      </c>
      <c r="X8" s="284" t="str">
        <f t="shared" si="27"/>
        <v/>
      </c>
      <c r="Y8" s="284" t="str">
        <f t="shared" si="27"/>
        <v/>
      </c>
      <c r="Z8" s="284" t="str">
        <f t="shared" si="27"/>
        <v/>
      </c>
      <c r="AA8" s="284" t="str">
        <f t="shared" si="27"/>
        <v/>
      </c>
      <c r="AB8" s="284" t="str">
        <f t="shared" si="27"/>
        <v/>
      </c>
      <c r="AC8" s="284" t="str">
        <f t="shared" si="27"/>
        <v/>
      </c>
      <c r="AD8" s="284" t="str">
        <f t="shared" si="27"/>
        <v/>
      </c>
      <c r="AE8" s="284" t="str">
        <f t="shared" si="27"/>
        <v/>
      </c>
      <c r="AF8" s="284" t="str">
        <f t="shared" si="27"/>
        <v/>
      </c>
      <c r="AG8" s="284" t="str">
        <f t="shared" si="27"/>
        <v/>
      </c>
      <c r="AH8" s="284" t="str">
        <f t="shared" si="27"/>
        <v/>
      </c>
      <c r="AI8" s="284" t="str">
        <f t="shared" si="27"/>
        <v/>
      </c>
      <c r="AJ8" s="284" t="str">
        <f t="shared" si="27"/>
        <v/>
      </c>
      <c r="AK8" s="284" t="str">
        <f t="shared" si="27"/>
        <v/>
      </c>
      <c r="AL8" s="284" t="str">
        <f t="shared" si="27"/>
        <v/>
      </c>
      <c r="AM8" s="284" t="str">
        <f t="shared" si="27"/>
        <v/>
      </c>
      <c r="AN8" s="284" t="str">
        <f t="shared" si="27"/>
        <v/>
      </c>
      <c r="AO8" s="284" t="str">
        <f t="shared" si="27"/>
        <v/>
      </c>
      <c r="AP8" s="284" t="str">
        <f t="shared" si="27"/>
        <v/>
      </c>
      <c r="AQ8" s="284" t="str">
        <f t="shared" si="27"/>
        <v/>
      </c>
      <c r="AR8" s="284" t="str">
        <f t="shared" si="27"/>
        <v/>
      </c>
      <c r="AS8" s="284" t="str">
        <f t="shared" si="27"/>
        <v/>
      </c>
      <c r="AT8" s="284" t="str">
        <f t="shared" si="27"/>
        <v/>
      </c>
      <c r="AU8" s="284" t="str">
        <f t="shared" si="27"/>
        <v/>
      </c>
      <c r="AV8" s="284" t="str">
        <f t="shared" si="27"/>
        <v/>
      </c>
      <c r="AW8" s="284" t="str">
        <f t="shared" si="27"/>
        <v/>
      </c>
      <c r="AX8" s="284" t="str">
        <f t="shared" si="27"/>
        <v/>
      </c>
      <c r="AY8" s="284" t="str">
        <f t="shared" si="27"/>
        <v/>
      </c>
      <c r="AZ8" s="284" t="str">
        <f t="shared" si="27"/>
        <v/>
      </c>
      <c r="BA8" s="284" t="str">
        <f t="shared" si="27"/>
        <v/>
      </c>
      <c r="BB8" s="284" t="str">
        <f t="shared" si="27"/>
        <v/>
      </c>
      <c r="BC8" s="284" t="str">
        <f t="shared" si="27"/>
        <v/>
      </c>
      <c r="BD8" s="284" t="str">
        <f t="shared" si="27"/>
        <v/>
      </c>
      <c r="BE8" s="284" t="str">
        <f t="shared" si="27"/>
        <v/>
      </c>
      <c r="BF8" s="284" t="str">
        <f t="shared" si="27"/>
        <v/>
      </c>
      <c r="BG8" s="284" t="str">
        <f t="shared" si="27"/>
        <v/>
      </c>
      <c r="BH8" s="284" t="str">
        <f t="shared" si="27"/>
        <v/>
      </c>
      <c r="BI8" s="284" t="str">
        <f t="shared" si="27"/>
        <v/>
      </c>
      <c r="BJ8" s="284" t="str">
        <f t="shared" si="27"/>
        <v/>
      </c>
      <c r="BK8" s="284" t="str">
        <f t="shared" si="27"/>
        <v/>
      </c>
      <c r="BL8" s="284" t="str">
        <f t="shared" si="27"/>
        <v/>
      </c>
      <c r="BM8" s="284" t="str">
        <f t="shared" si="27"/>
        <v/>
      </c>
      <c r="BN8" s="284" t="str">
        <f t="shared" si="27"/>
        <v/>
      </c>
      <c r="BO8" s="284" t="str">
        <f t="shared" si="27"/>
        <v/>
      </c>
      <c r="BP8" s="284" t="str">
        <f t="shared" si="27"/>
        <v/>
      </c>
      <c r="BQ8" s="284" t="str">
        <f t="shared" si="27"/>
        <v/>
      </c>
      <c r="BR8" s="284" t="str">
        <f t="shared" si="28"/>
        <v/>
      </c>
      <c r="BS8" s="284" t="str">
        <f t="shared" si="28"/>
        <v/>
      </c>
      <c r="BT8" s="284" t="str">
        <f t="shared" si="28"/>
        <v/>
      </c>
      <c r="BU8" s="284" t="str">
        <f t="shared" si="28"/>
        <v/>
      </c>
      <c r="BV8" s="284" t="str">
        <f t="shared" si="28"/>
        <v/>
      </c>
      <c r="BW8" s="284" t="str">
        <f t="shared" si="28"/>
        <v/>
      </c>
      <c r="BX8" s="284" t="str">
        <f t="shared" si="28"/>
        <v/>
      </c>
    </row>
    <row r="9" spans="1:76">
      <c r="A9" s="49"/>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row>
    <row r="10" spans="1:76" s="45" customFormat="1">
      <c r="A10" s="726" t="s">
        <v>2</v>
      </c>
      <c r="B10" s="727"/>
      <c r="C10" s="50"/>
      <c r="D10" s="51">
        <f t="shared" ref="D10" si="29">SUM(D11:D16)</f>
        <v>800</v>
      </c>
      <c r="E10" s="51">
        <f>IF(E3="","",SUM(E11:E16))</f>
        <v>812</v>
      </c>
      <c r="F10" s="51">
        <f t="shared" ref="F10:BQ10" si="30">IF(F3="","",SUM(F11:F16))</f>
        <v>824.18</v>
      </c>
      <c r="G10" s="51">
        <f t="shared" si="30"/>
        <v>836.54269999999997</v>
      </c>
      <c r="H10" s="51">
        <f t="shared" si="30"/>
        <v>849.09084050000001</v>
      </c>
      <c r="I10" s="51">
        <f t="shared" si="30"/>
        <v>861.82720310750005</v>
      </c>
      <c r="J10" s="51">
        <f t="shared" si="30"/>
        <v>874.75461115411258</v>
      </c>
      <c r="K10" s="51">
        <f t="shared" si="30"/>
        <v>887.87593032142422</v>
      </c>
      <c r="L10" s="51">
        <f t="shared" si="30"/>
        <v>901.19406927624573</v>
      </c>
      <c r="M10" s="51">
        <f t="shared" si="30"/>
        <v>914.71198031538938</v>
      </c>
      <c r="N10" s="51">
        <f t="shared" si="30"/>
        <v>928.43266002012024</v>
      </c>
      <c r="O10" s="51">
        <f t="shared" si="30"/>
        <v>942.35914992042194</v>
      </c>
      <c r="P10" s="51">
        <f t="shared" si="30"/>
        <v>956.49453716922835</v>
      </c>
      <c r="Q10" s="51">
        <f t="shared" si="30"/>
        <v>970.84195522676669</v>
      </c>
      <c r="R10" s="51">
        <f t="shared" si="30"/>
        <v>985.40458455516819</v>
      </c>
      <c r="S10" s="51">
        <f t="shared" si="30"/>
        <v>1000.1856533234957</v>
      </c>
      <c r="T10" s="51">
        <f t="shared" si="30"/>
        <v>1015.1884381233482</v>
      </c>
      <c r="U10" s="51">
        <f t="shared" si="30"/>
        <v>1030.4162646951984</v>
      </c>
      <c r="V10" s="51">
        <f t="shared" si="30"/>
        <v>1045.8725086656264</v>
      </c>
      <c r="W10" s="51">
        <f t="shared" si="30"/>
        <v>1061.5605962956106</v>
      </c>
      <c r="X10" s="51">
        <f t="shared" si="30"/>
        <v>1077.484005240045</v>
      </c>
      <c r="Y10" s="51">
        <f t="shared" si="30"/>
        <v>1093.6462653186454</v>
      </c>
      <c r="Z10" s="51">
        <f t="shared" si="30"/>
        <v>1110.0509592984254</v>
      </c>
      <c r="AA10" s="51">
        <f t="shared" si="30"/>
        <v>1126.7017236879017</v>
      </c>
      <c r="AB10" s="51">
        <f t="shared" si="30"/>
        <v>1143.6022495432201</v>
      </c>
      <c r="AC10" s="51">
        <f t="shared" si="30"/>
        <v>1800</v>
      </c>
      <c r="AD10" s="51">
        <f t="shared" si="30"/>
        <v>300</v>
      </c>
      <c r="AE10" s="51">
        <f t="shared" si="30"/>
        <v>300</v>
      </c>
      <c r="AF10" s="51">
        <f t="shared" si="30"/>
        <v>300</v>
      </c>
      <c r="AG10" s="51">
        <f t="shared" si="30"/>
        <v>300</v>
      </c>
      <c r="AH10" s="51">
        <f t="shared" si="30"/>
        <v>290</v>
      </c>
      <c r="AI10" s="51">
        <f t="shared" si="30"/>
        <v>290</v>
      </c>
      <c r="AJ10" s="51">
        <f t="shared" si="30"/>
        <v>290</v>
      </c>
      <c r="AK10" s="51">
        <f t="shared" si="30"/>
        <v>290</v>
      </c>
      <c r="AL10" s="51">
        <f t="shared" si="30"/>
        <v>290</v>
      </c>
      <c r="AM10" s="51">
        <f t="shared" si="30"/>
        <v>410</v>
      </c>
      <c r="AN10" s="51">
        <f t="shared" si="30"/>
        <v>410</v>
      </c>
      <c r="AO10" s="51">
        <f t="shared" si="30"/>
        <v>410</v>
      </c>
      <c r="AP10" s="51">
        <f t="shared" si="30"/>
        <v>410</v>
      </c>
      <c r="AQ10" s="51">
        <f t="shared" si="30"/>
        <v>410</v>
      </c>
      <c r="AR10" s="51">
        <f t="shared" si="30"/>
        <v>410</v>
      </c>
      <c r="AS10" s="51">
        <f t="shared" si="30"/>
        <v>410</v>
      </c>
      <c r="AT10" s="51">
        <f t="shared" si="30"/>
        <v>410</v>
      </c>
      <c r="AU10" s="51">
        <f t="shared" si="30"/>
        <v>410</v>
      </c>
      <c r="AV10" s="51">
        <f t="shared" si="30"/>
        <v>410</v>
      </c>
      <c r="AW10" s="51">
        <f t="shared" si="30"/>
        <v>410</v>
      </c>
      <c r="AX10" s="51">
        <f t="shared" si="30"/>
        <v>410</v>
      </c>
      <c r="AY10" s="51">
        <f t="shared" si="30"/>
        <v>410</v>
      </c>
      <c r="AZ10" s="51">
        <f t="shared" si="30"/>
        <v>410</v>
      </c>
      <c r="BA10" s="51">
        <f t="shared" si="30"/>
        <v>410</v>
      </c>
      <c r="BB10" s="51">
        <f t="shared" si="30"/>
        <v>410</v>
      </c>
      <c r="BC10" s="51">
        <f t="shared" si="30"/>
        <v>410</v>
      </c>
      <c r="BD10" s="51">
        <f t="shared" si="30"/>
        <v>410</v>
      </c>
      <c r="BE10" s="51">
        <f t="shared" si="30"/>
        <v>410</v>
      </c>
      <c r="BF10" s="51">
        <f t="shared" si="30"/>
        <v>410</v>
      </c>
      <c r="BG10" s="51">
        <f t="shared" si="30"/>
        <v>410</v>
      </c>
      <c r="BH10" s="51" t="str">
        <f t="shared" si="30"/>
        <v/>
      </c>
      <c r="BI10" s="51" t="str">
        <f t="shared" si="30"/>
        <v/>
      </c>
      <c r="BJ10" s="51" t="str">
        <f t="shared" si="30"/>
        <v/>
      </c>
      <c r="BK10" s="51" t="str">
        <f t="shared" si="30"/>
        <v/>
      </c>
      <c r="BL10" s="51" t="str">
        <f t="shared" si="30"/>
        <v/>
      </c>
      <c r="BM10" s="51" t="str">
        <f t="shared" si="30"/>
        <v/>
      </c>
      <c r="BN10" s="51" t="str">
        <f t="shared" si="30"/>
        <v/>
      </c>
      <c r="BO10" s="51" t="str">
        <f t="shared" si="30"/>
        <v/>
      </c>
      <c r="BP10" s="51" t="str">
        <f t="shared" si="30"/>
        <v/>
      </c>
      <c r="BQ10" s="51" t="str">
        <f t="shared" si="30"/>
        <v/>
      </c>
      <c r="BR10" s="51" t="str">
        <f t="shared" ref="BR10:BX10" si="31">IF(BR3="","",SUM(BR11:BR16))</f>
        <v/>
      </c>
      <c r="BS10" s="51" t="str">
        <f t="shared" si="31"/>
        <v/>
      </c>
      <c r="BT10" s="51" t="str">
        <f t="shared" si="31"/>
        <v/>
      </c>
      <c r="BU10" s="51" t="str">
        <f t="shared" si="31"/>
        <v/>
      </c>
      <c r="BV10" s="51" t="str">
        <f t="shared" si="31"/>
        <v/>
      </c>
      <c r="BW10" s="51" t="str">
        <f t="shared" si="31"/>
        <v/>
      </c>
      <c r="BX10" s="51" t="str">
        <f t="shared" si="31"/>
        <v/>
      </c>
    </row>
    <row r="11" spans="1:76">
      <c r="A11" s="52"/>
      <c r="B11" s="53" t="str">
        <f>IF(入力シート!D31="","",入力シート!D31)</f>
        <v>夫</v>
      </c>
      <c r="C11" s="54"/>
      <c r="D11" s="55">
        <f>IF(入力シート!F33="",0,入力シート!F33)</f>
        <v>500</v>
      </c>
      <c r="E11" s="55">
        <f>IF(E3="","",IF(ISERROR(IF(ISERROR(VLOOKUP(E2,入力シート!$B33:$M40,5,0)),D11+(D11*VLOOKUP(MAX(INDEX((入力シート!$B33:$C40&lt;E2)*入力シート!$B33:$C40,0)),入力シート!$B33:$M40,11,0)),FV(VLOOKUP(E2,入力シート!$B33:$M40,11,0),E2-$D2,,(VLOOKUP(E2,入力シート!$B33:$M40,5,0)*-1)))),"",IF(ISERROR(VLOOKUP(E2,入力シート!$B33:$M40,5,0)),D11+(D11*VLOOKUP(MAX(INDEX((入力シート!$B33:$C40&lt;E2)*入力シート!$B33:$C40,0)),入力シート!$B33:$M40,11,0)),FV(VLOOKUP(E2,入力シート!$B33:$M40,11,0),E2-$D2,,(VLOOKUP(E2,入力シート!$B33:$M40,5,0)*-1)))))</f>
        <v>507.5</v>
      </c>
      <c r="F11" s="55">
        <f>IF(F3="","",IF(ISERROR(IF(ISERROR(VLOOKUP(F2,入力シート!$B33:$M40,5,0)),E11+(E11*VLOOKUP(MAX(INDEX((入力シート!$B33:$C40&lt;F2)*入力シート!$B33:$C40,0)),入力シート!$B33:$M40,11,0)),FV(VLOOKUP(F2,入力シート!$B33:$M40,11,0),F2-$D2,,(VLOOKUP(F2,入力シート!$B33:$M40,5,0)*-1)))),"",IF(ISERROR(VLOOKUP(F2,入力シート!$B33:$M40,5,0)),E11+(E11*VLOOKUP(MAX(INDEX((入力シート!$B33:$C40&lt;F2)*入力シート!$B33:$C40,0)),入力シート!$B33:$M40,11,0)),FV(VLOOKUP(F2,入力シート!$B33:$M40,11,0),F2-$D2,,(VLOOKUP(F2,入力シート!$B33:$M40,5,0)*-1)))))</f>
        <v>515.11249999999995</v>
      </c>
      <c r="G11" s="55">
        <f>IF(G3="","",IF(ISERROR(IF(ISERROR(VLOOKUP(G2,入力シート!$B33:$M40,5,0)),F11+(F11*VLOOKUP(MAX(INDEX((入力シート!$B33:$C40&lt;G2)*入力シート!$B33:$C40,0)),入力シート!$B33:$M40,11,0)),FV(VLOOKUP(G2,入力シート!$B33:$M40,11,0),G2-$D2,,(VLOOKUP(G2,入力シート!$B33:$M40,5,0)*-1)))),"",IF(ISERROR(VLOOKUP(G2,入力シート!$B33:$M40,5,0)),F11+(F11*VLOOKUP(MAX(INDEX((入力シート!$B33:$C40&lt;G2)*入力シート!$B33:$C40,0)),入力シート!$B33:$M40,11,0)),FV(VLOOKUP(G2,入力シート!$B33:$M40,11,0),G2-$D2,,(VLOOKUP(G2,入力シート!$B33:$M40,5,0)*-1)))))</f>
        <v>522.83918749999998</v>
      </c>
      <c r="H11" s="55">
        <f>IF(H3="","",IF(ISERROR(IF(ISERROR(VLOOKUP(H2,入力シート!$B33:$M40,5,0)),G11+(G11*VLOOKUP(MAX(INDEX((入力シート!$B33:$C40&lt;H2)*入力シート!$B33:$C40,0)),入力シート!$B33:$M40,11,0)),FV(VLOOKUP(H2,入力シート!$B33:$M40,11,0),H2-$D2,,(VLOOKUP(H2,入力シート!$B33:$M40,5,0)*-1)))),"",IF(ISERROR(VLOOKUP(H2,入力シート!$B33:$M40,5,0)),G11+(G11*VLOOKUP(MAX(INDEX((入力シート!$B33:$C40&lt;H2)*入力シート!$B33:$C40,0)),入力シート!$B33:$M40,11,0)),FV(VLOOKUP(H2,入力シート!$B33:$M40,11,0),H2-$D2,,(VLOOKUP(H2,入力シート!$B33:$M40,5,0)*-1)))))</f>
        <v>530.68177531250001</v>
      </c>
      <c r="I11" s="55">
        <f>IF(I3="","",IF(ISERROR(IF(ISERROR(VLOOKUP(I2,入力シート!$B33:$M40,5,0)),H11+(H11*VLOOKUP(MAX(INDEX((入力シート!$B33:$C40&lt;I2)*入力シート!$B33:$C40,0)),入力シート!$B33:$M40,11,0)),FV(VLOOKUP(I2,入力シート!$B33:$M40,11,0),I2-$D2,,(VLOOKUP(I2,入力シート!$B33:$M40,5,0)*-1)))),"",IF(ISERROR(VLOOKUP(I2,入力シート!$B33:$M40,5,0)),H11+(H11*VLOOKUP(MAX(INDEX((入力シート!$B33:$C40&lt;I2)*入力シート!$B33:$C40,0)),入力シート!$B33:$M40,11,0)),FV(VLOOKUP(I2,入力シート!$B33:$M40,11,0),I2-$D2,,(VLOOKUP(I2,入力シート!$B33:$M40,5,0)*-1)))))</f>
        <v>538.64200194218756</v>
      </c>
      <c r="J11" s="55">
        <f>IF(J3="","",IF(ISERROR(IF(ISERROR(VLOOKUP(J2,入力シート!$B33:$M40,5,0)),I11+(I11*VLOOKUP(MAX(INDEX((入力シート!$B33:$C40&lt;J2)*入力シート!$B33:$C40,0)),入力シート!$B33:$M40,11,0)),FV(VLOOKUP(J2,入力シート!$B33:$M40,11,0),J2-$D2,,(VLOOKUP(J2,入力シート!$B33:$M40,5,0)*-1)))),"",IF(ISERROR(VLOOKUP(J2,入力シート!$B33:$M40,5,0)),I11+(I11*VLOOKUP(MAX(INDEX((入力シート!$B33:$C40&lt;J2)*入力シート!$B33:$C40,0)),入力シート!$B33:$M40,11,0)),FV(VLOOKUP(J2,入力シート!$B33:$M40,11,0),J2-$D2,,(VLOOKUP(J2,入力シート!$B33:$M40,5,0)*-1)))))</f>
        <v>546.72163197132033</v>
      </c>
      <c r="K11" s="55">
        <f>IF(K3="","",IF(ISERROR(IF(ISERROR(VLOOKUP(K2,入力シート!$B33:$M40,5,0)),J11+(J11*VLOOKUP(MAX(INDEX((入力シート!$B33:$C40&lt;K2)*入力シート!$B33:$C40,0)),入力シート!$B33:$M40,11,0)),FV(VLOOKUP(K2,入力シート!$B33:$M40,11,0),K2-$D2,,(VLOOKUP(K2,入力シート!$B33:$M40,5,0)*-1)))),"",IF(ISERROR(VLOOKUP(K2,入力シート!$B33:$M40,5,0)),J11+(J11*VLOOKUP(MAX(INDEX((入力シート!$B33:$C40&lt;K2)*入力シート!$B33:$C40,0)),入力シート!$B33:$M40,11,0)),FV(VLOOKUP(K2,入力シート!$B33:$M40,11,0),K2-$D2,,(VLOOKUP(K2,入力シート!$B33:$M40,5,0)*-1)))))</f>
        <v>554.92245645089019</v>
      </c>
      <c r="L11" s="55">
        <f>IF(L3="","",IF(ISERROR(IF(ISERROR(VLOOKUP(L2,入力シート!$B33:$M40,5,0)),K11+(K11*VLOOKUP(MAX(INDEX((入力シート!$B33:$C40&lt;L2)*入力シート!$B33:$C40,0)),入力シート!$B33:$M40,11,0)),FV(VLOOKUP(L2,入力シート!$B33:$M40,11,0),L2-$D2,,(VLOOKUP(L2,入力シート!$B33:$M40,5,0)*-1)))),"",IF(ISERROR(VLOOKUP(L2,入力シート!$B33:$M40,5,0)),K11+(K11*VLOOKUP(MAX(INDEX((入力シート!$B33:$C40&lt;L2)*入力シート!$B33:$C40,0)),入力シート!$B33:$M40,11,0)),FV(VLOOKUP(L2,入力シート!$B33:$M40,11,0),L2-$D2,,(VLOOKUP(L2,入力シート!$B33:$M40,5,0)*-1)))))</f>
        <v>563.24629329765355</v>
      </c>
      <c r="M11" s="55">
        <f>IF(M3="","",IF(ISERROR(IF(ISERROR(VLOOKUP(M2,入力シート!$B33:$M40,5,0)),L11+(L11*VLOOKUP(MAX(INDEX((入力シート!$B33:$C40&lt;M2)*入力シート!$B33:$C40,0)),入力シート!$B33:$M40,11,0)),FV(VLOOKUP(M2,入力シート!$B33:$M40,11,0),M2-$D2,,(VLOOKUP(M2,入力シート!$B33:$M40,5,0)*-1)))),"",IF(ISERROR(VLOOKUP(M2,入力シート!$B33:$M40,5,0)),L11+(L11*VLOOKUP(MAX(INDEX((入力シート!$B33:$C40&lt;M2)*入力シート!$B33:$C40,0)),入力シート!$B33:$M40,11,0)),FV(VLOOKUP(M2,入力シート!$B33:$M40,11,0),M2-$D2,,(VLOOKUP(M2,入力シート!$B33:$M40,5,0)*-1)))))</f>
        <v>571.69498769711834</v>
      </c>
      <c r="N11" s="55">
        <f>IF(N3="","",IF(ISERROR(IF(ISERROR(VLOOKUP(N2,入力シート!$B33:$M40,5,0)),M11+(M11*VLOOKUP(MAX(INDEX((入力シート!$B33:$C40&lt;N2)*入力シート!$B33:$C40,0)),入力シート!$B33:$M40,11,0)),FV(VLOOKUP(N2,入力シート!$B33:$M40,11,0),N2-$D2,,(VLOOKUP(N2,入力シート!$B33:$M40,5,0)*-1)))),"",IF(ISERROR(VLOOKUP(N2,入力シート!$B33:$M40,5,0)),M11+(M11*VLOOKUP(MAX(INDEX((入力シート!$B33:$C40&lt;N2)*入力シート!$B33:$C40,0)),入力シート!$B33:$M40,11,0)),FV(VLOOKUP(N2,入力シート!$B33:$M40,11,0),N2-$D2,,(VLOOKUP(N2,入力シート!$B33:$M40,5,0)*-1)))))</f>
        <v>580.27041251257515</v>
      </c>
      <c r="O11" s="55">
        <f>IF(O3="","",IF(ISERROR(IF(ISERROR(VLOOKUP(O2,入力シート!$B33:$M40,5,0)),N11+(N11*VLOOKUP(MAX(INDEX((入力シート!$B33:$C40&lt;O2)*入力シート!$B33:$C40,0)),入力シート!$B33:$M40,11,0)),FV(VLOOKUP(O2,入力シート!$B33:$M40,11,0),O2-$D2,,(VLOOKUP(O2,入力シート!$B33:$M40,5,0)*-1)))),"",IF(ISERROR(VLOOKUP(O2,入力シート!$B33:$M40,5,0)),N11+(N11*VLOOKUP(MAX(INDEX((入力シート!$B33:$C40&lt;O2)*入力シート!$B33:$C40,0)),入力シート!$B33:$M40,11,0)),FV(VLOOKUP(O2,入力シート!$B33:$M40,11,0),O2-$D2,,(VLOOKUP(O2,入力シート!$B33:$M40,5,0)*-1)))))</f>
        <v>588.97446870026374</v>
      </c>
      <c r="P11" s="55">
        <f>IF(P3="","",IF(ISERROR(IF(ISERROR(VLOOKUP(P2,入力シート!$B33:$M40,5,0)),O11+(O11*VLOOKUP(MAX(INDEX((入力シート!$B33:$C40&lt;P2)*入力シート!$B33:$C40,0)),入力シート!$B33:$M40,11,0)),FV(VLOOKUP(P2,入力シート!$B33:$M40,11,0),P2-$D2,,(VLOOKUP(P2,入力シート!$B33:$M40,5,0)*-1)))),"",IF(ISERROR(VLOOKUP(P2,入力シート!$B33:$M40,5,0)),O11+(O11*VLOOKUP(MAX(INDEX((入力シート!$B33:$C40&lt;P2)*入力シート!$B33:$C40,0)),入力シート!$B33:$M40,11,0)),FV(VLOOKUP(P2,入力シート!$B33:$M40,11,0),P2-$D2,,(VLOOKUP(P2,入力シート!$B33:$M40,5,0)*-1)))))</f>
        <v>597.80908573076772</v>
      </c>
      <c r="Q11" s="55">
        <f>IF(Q3="","",IF(ISERROR(IF(ISERROR(VLOOKUP(Q2,入力シート!$B33:$M40,5,0)),P11+(P11*VLOOKUP(MAX(INDEX((入力シート!$B33:$C40&lt;Q2)*入力シート!$B33:$C40,0)),入力シート!$B33:$M40,11,0)),FV(VLOOKUP(Q2,入力シート!$B33:$M40,11,0),Q2-$D2,,(VLOOKUP(Q2,入力シート!$B33:$M40,5,0)*-1)))),"",IF(ISERROR(VLOOKUP(Q2,入力シート!$B33:$M40,5,0)),P11+(P11*VLOOKUP(MAX(INDEX((入力シート!$B33:$C40&lt;Q2)*入力シート!$B33:$C40,0)),入力シート!$B33:$M40,11,0)),FV(VLOOKUP(Q2,入力シート!$B33:$M40,11,0),Q2-$D2,,(VLOOKUP(Q2,入力シート!$B33:$M40,5,0)*-1)))))</f>
        <v>606.77622201672921</v>
      </c>
      <c r="R11" s="55">
        <f>IF(R3="","",IF(ISERROR(IF(ISERROR(VLOOKUP(R2,入力シート!$B33:$M40,5,0)),Q11+(Q11*VLOOKUP(MAX(INDEX((入力シート!$B33:$C40&lt;R2)*入力シート!$B33:$C40,0)),入力シート!$B33:$M40,11,0)),FV(VLOOKUP(R2,入力シート!$B33:$M40,11,0),R2-$D2,,(VLOOKUP(R2,入力シート!$B33:$M40,5,0)*-1)))),"",IF(ISERROR(VLOOKUP(R2,入力シート!$B33:$M40,5,0)),Q11+(Q11*VLOOKUP(MAX(INDEX((入力シート!$B33:$C40&lt;R2)*入力シート!$B33:$C40,0)),入力シート!$B33:$M40,11,0)),FV(VLOOKUP(R2,入力シート!$B33:$M40,11,0),R2-$D2,,(VLOOKUP(R2,入力シート!$B33:$M40,5,0)*-1)))))</f>
        <v>615.87786534698012</v>
      </c>
      <c r="S11" s="55">
        <f>IF(S3="","",IF(ISERROR(IF(ISERROR(VLOOKUP(S2,入力シート!$B33:$M40,5,0)),R11+(R11*VLOOKUP(MAX(INDEX((入力シート!$B33:$C40&lt;S2)*入力シート!$B33:$C40,0)),入力シート!$B33:$M40,11,0)),FV(VLOOKUP(S2,入力シート!$B33:$M40,11,0),S2-$D2,,(VLOOKUP(S2,入力シート!$B33:$M40,5,0)*-1)))),"",IF(ISERROR(VLOOKUP(S2,入力シート!$B33:$M40,5,0)),R11+(R11*VLOOKUP(MAX(INDEX((入力シート!$B33:$C40&lt;S2)*入力シート!$B33:$C40,0)),入力シート!$B33:$M40,11,0)),FV(VLOOKUP(S2,入力シート!$B33:$M40,11,0),S2-$D2,,(VLOOKUP(S2,入力シート!$B33:$M40,5,0)*-1)))))</f>
        <v>625.11603332718482</v>
      </c>
      <c r="T11" s="55">
        <f>IF(T3="","",IF(ISERROR(IF(ISERROR(VLOOKUP(T2,入力シート!$B33:$M40,5,0)),S11+(S11*VLOOKUP(MAX(INDEX((入力シート!$B33:$C40&lt;T2)*入力シート!$B33:$C40,0)),入力シート!$B33:$M40,11,0)),FV(VLOOKUP(T2,入力シート!$B33:$M40,11,0),T2-$D2,,(VLOOKUP(T2,入力シート!$B33:$M40,5,0)*-1)))),"",IF(ISERROR(VLOOKUP(T2,入力シート!$B33:$M40,5,0)),S11+(S11*VLOOKUP(MAX(INDEX((入力シート!$B33:$C40&lt;T2)*入力シート!$B33:$C40,0)),入力シート!$B33:$M40,11,0)),FV(VLOOKUP(T2,入力シート!$B33:$M40,11,0),T2-$D2,,(VLOOKUP(T2,入力シート!$B33:$M40,5,0)*-1)))))</f>
        <v>634.49277382709261</v>
      </c>
      <c r="U11" s="55">
        <f>IF(U3="","",IF(ISERROR(IF(ISERROR(VLOOKUP(U2,入力シート!$B33:$M40,5,0)),T11+(T11*VLOOKUP(MAX(INDEX((入力シート!$B33:$C40&lt;U2)*入力シート!$B33:$C40,0)),入力シート!$B33:$M40,11,0)),FV(VLOOKUP(U2,入力シート!$B33:$M40,11,0),U2-$D2,,(VLOOKUP(U2,入力シート!$B33:$M40,5,0)*-1)))),"",IF(ISERROR(VLOOKUP(U2,入力シート!$B33:$M40,5,0)),T11+(T11*VLOOKUP(MAX(INDEX((入力シート!$B33:$C40&lt;U2)*入力シート!$B33:$C40,0)),入力シート!$B33:$M40,11,0)),FV(VLOOKUP(U2,入力シート!$B33:$M40,11,0),U2-$D2,,(VLOOKUP(U2,入力シート!$B33:$M40,5,0)*-1)))))</f>
        <v>644.01016543449896</v>
      </c>
      <c r="V11" s="55">
        <f>IF(V3="","",IF(ISERROR(IF(ISERROR(VLOOKUP(V2,入力シート!$B33:$M40,5,0)),U11+(U11*VLOOKUP(MAX(INDEX((入力シート!$B33:$C40&lt;V2)*入力シート!$B33:$C40,0)),入力シート!$B33:$M40,11,0)),FV(VLOOKUP(V2,入力シート!$B33:$M40,11,0),V2-$D2,,(VLOOKUP(V2,入力シート!$B33:$M40,5,0)*-1)))),"",IF(ISERROR(VLOOKUP(V2,入力シート!$B33:$M40,5,0)),U11+(U11*VLOOKUP(MAX(INDEX((入力シート!$B33:$C40&lt;V2)*入力シート!$B33:$C40,0)),入力シート!$B33:$M40,11,0)),FV(VLOOKUP(V2,入力シート!$B33:$M40,11,0),V2-$D2,,(VLOOKUP(V2,入力シート!$B33:$M40,5,0)*-1)))))</f>
        <v>653.67031791601642</v>
      </c>
      <c r="W11" s="55">
        <f>IF(W3="","",IF(ISERROR(IF(ISERROR(VLOOKUP(W2,入力シート!$B33:$M40,5,0)),V11+(V11*VLOOKUP(MAX(INDEX((入力シート!$B33:$C40&lt;W2)*入力シート!$B33:$C40,0)),入力シート!$B33:$M40,11,0)),FV(VLOOKUP(W2,入力シート!$B33:$M40,11,0),W2-$D2,,(VLOOKUP(W2,入力シート!$B33:$M40,5,0)*-1)))),"",IF(ISERROR(VLOOKUP(W2,入力シート!$B33:$M40,5,0)),V11+(V11*VLOOKUP(MAX(INDEX((入力シート!$B33:$C40&lt;W2)*入力シート!$B33:$C40,0)),入力シート!$B33:$M40,11,0)),FV(VLOOKUP(W2,入力シート!$B33:$M40,11,0),W2-$D2,,(VLOOKUP(W2,入力シート!$B33:$M40,5,0)*-1)))))</f>
        <v>663.47537268475662</v>
      </c>
      <c r="X11" s="55">
        <f>IF(X3="","",IF(ISERROR(IF(ISERROR(VLOOKUP(X2,入力シート!$B33:$M40,5,0)),W11+(W11*VLOOKUP(MAX(INDEX((入力シート!$B33:$C40&lt;X2)*入力シート!$B33:$C40,0)),入力シート!$B33:$M40,11,0)),FV(VLOOKUP(X2,入力シート!$B33:$M40,11,0),X2-$D2,,(VLOOKUP(X2,入力シート!$B33:$M40,5,0)*-1)))),"",IF(ISERROR(VLOOKUP(X2,入力シート!$B33:$M40,5,0)),W11+(W11*VLOOKUP(MAX(INDEX((入力シート!$B33:$C40&lt;X2)*入力シート!$B33:$C40,0)),入力シート!$B33:$M40,11,0)),FV(VLOOKUP(X2,入力シート!$B33:$M40,11,0),X2-$D2,,(VLOOKUP(X2,入力シート!$B33:$M40,5,0)*-1)))))</f>
        <v>673.42750327502802</v>
      </c>
      <c r="Y11" s="55">
        <f>IF(Y3="","",IF(ISERROR(IF(ISERROR(VLOOKUP(Y2,入力シート!$B33:$M40,5,0)),X11+(X11*VLOOKUP(MAX(INDEX((入力シート!$B33:$C40&lt;Y2)*入力シート!$B33:$C40,0)),入力シート!$B33:$M40,11,0)),FV(VLOOKUP(Y2,入力シート!$B33:$M40,11,0),Y2-$D2,,(VLOOKUP(Y2,入力シート!$B33:$M40,5,0)*-1)))),"",IF(ISERROR(VLOOKUP(Y2,入力シート!$B33:$M40,5,0)),X11+(X11*VLOOKUP(MAX(INDEX((入力シート!$B33:$C40&lt;Y2)*入力シート!$B33:$C40,0)),入力シート!$B33:$M40,11,0)),FV(VLOOKUP(Y2,入力シート!$B33:$M40,11,0),Y2-$D2,,(VLOOKUP(Y2,入力シート!$B33:$M40,5,0)*-1)))))</f>
        <v>683.52891582415339</v>
      </c>
      <c r="Z11" s="55">
        <f>IF(Z3="","",IF(ISERROR(IF(ISERROR(VLOOKUP(Z2,入力シート!$B33:$M40,5,0)),Y11+(Y11*VLOOKUP(MAX(INDEX((入力シート!$B33:$C40&lt;Z2)*入力シート!$B33:$C40,0)),入力シート!$B33:$M40,11,0)),FV(VLOOKUP(Z2,入力シート!$B33:$M40,11,0),Z2-$D2,,(VLOOKUP(Z2,入力シート!$B33:$M40,5,0)*-1)))),"",IF(ISERROR(VLOOKUP(Z2,入力シート!$B33:$M40,5,0)),Y11+(Y11*VLOOKUP(MAX(INDEX((入力シート!$B33:$C40&lt;Z2)*入力シート!$B33:$C40,0)),入力シート!$B33:$M40,11,0)),FV(VLOOKUP(Z2,入力シート!$B33:$M40,11,0),Z2-$D2,,(VLOOKUP(Z2,入力シート!$B33:$M40,5,0)*-1)))))</f>
        <v>693.78184956151574</v>
      </c>
      <c r="AA11" s="55">
        <f>IF(AA3="","",IF(ISERROR(IF(ISERROR(VLOOKUP(AA2,入力シート!$B33:$M40,5,0)),Z11+(Z11*VLOOKUP(MAX(INDEX((入力シート!$B33:$C40&lt;AA2)*入力シート!$B33:$C40,0)),入力シート!$B33:$M40,11,0)),FV(VLOOKUP(AA2,入力シート!$B33:$M40,11,0),AA2-$D2,,(VLOOKUP(AA2,入力シート!$B33:$M40,5,0)*-1)))),"",IF(ISERROR(VLOOKUP(AA2,入力シート!$B33:$M40,5,0)),Z11+(Z11*VLOOKUP(MAX(INDEX((入力シート!$B33:$C40&lt;AA2)*入力シート!$B33:$C40,0)),入力シート!$B33:$M40,11,0)),FV(VLOOKUP(AA2,入力シート!$B33:$M40,11,0),AA2-$D2,,(VLOOKUP(AA2,入力シート!$B33:$M40,5,0)*-1)))))</f>
        <v>704.18857730493846</v>
      </c>
      <c r="AB11" s="55">
        <f>IF(AB3="","",IF(ISERROR(IF(ISERROR(VLOOKUP(AB2,入力シート!$B33:$M40,5,0)),AA11+(AA11*VLOOKUP(MAX(INDEX((入力シート!$B33:$C40&lt;AB2)*入力シート!$B33:$C40,0)),入力シート!$B33:$M40,11,0)),FV(VLOOKUP(AB2,入力シート!$B33:$M40,11,0),AB2-$D2,,(VLOOKUP(AB2,入力シート!$B33:$M40,5,0)*-1)))),"",IF(ISERROR(VLOOKUP(AB2,入力シート!$B33:$M40,5,0)),AA11+(AA11*VLOOKUP(MAX(INDEX((入力シート!$B33:$C40&lt;AB2)*入力シート!$B33:$C40,0)),入力シート!$B33:$M40,11,0)),FV(VLOOKUP(AB2,入力シート!$B33:$M40,11,0),AB2-$D2,,(VLOOKUP(AB2,入力シート!$B33:$M40,5,0)*-1)))))</f>
        <v>714.75140596451251</v>
      </c>
      <c r="AC11" s="55">
        <f>IF(AC3="","",IF(ISERROR(IF(ISERROR(VLOOKUP(AC2,入力シート!$B33:$M40,5,0)),AB11+(AB11*VLOOKUP(MAX(INDEX((入力シート!$B33:$C40&lt;AC2)*入力シート!$B33:$C40,0)),入力シート!$B33:$M40,11,0)),FV(VLOOKUP(AC2,入力シート!$B33:$M40,11,0),AC2-$D2,,(VLOOKUP(AC2,入力シート!$B33:$M40,5,0)*-1)))),"",IF(ISERROR(VLOOKUP(AC2,入力シート!$B33:$M40,5,0)),AB11+(AB11*VLOOKUP(MAX(INDEX((入力シート!$B33:$C40&lt;AC2)*入力シート!$B33:$C40,0)),入力シート!$B33:$M40,11,0)),FV(VLOOKUP(AC2,入力シート!$B33:$M40,11,0),AC2-$D2,,(VLOOKUP(AC2,入力シート!$B33:$M40,5,0)*-1)))))</f>
        <v>300</v>
      </c>
      <c r="AD11" s="55">
        <f>IF(AD3="","",IF(ISERROR(IF(ISERROR(VLOOKUP(AD2,入力シート!$B33:$M40,5,0)),AC11+(AC11*VLOOKUP(MAX(INDEX((入力シート!$B33:$C40&lt;AD2)*入力シート!$B33:$C40,0)),入力シート!$B33:$M40,11,0)),FV(VLOOKUP(AD2,入力シート!$B33:$M40,11,0),AD2-$D2,,(VLOOKUP(AD2,入力シート!$B33:$M40,5,0)*-1)))),"",IF(ISERROR(VLOOKUP(AD2,入力シート!$B33:$M40,5,0)),AC11+(AC11*VLOOKUP(MAX(INDEX((入力シート!$B33:$C40&lt;AD2)*入力シート!$B33:$C40,0)),入力シート!$B33:$M40,11,0)),FV(VLOOKUP(AD2,入力シート!$B33:$M40,11,0),AD2-$D2,,(VLOOKUP(AD2,入力シート!$B33:$M40,5,0)*-1)))))</f>
        <v>300</v>
      </c>
      <c r="AE11" s="55">
        <f>IF(AE3="","",IF(ISERROR(IF(ISERROR(VLOOKUP(AE2,入力シート!$B33:$M40,5,0)),AD11+(AD11*VLOOKUP(MAX(INDEX((入力シート!$B33:$C40&lt;AE2)*入力シート!$B33:$C40,0)),入力シート!$B33:$M40,11,0)),FV(VLOOKUP(AE2,入力シート!$B33:$M40,11,0),AE2-$D2,,(VLOOKUP(AE2,入力シート!$B33:$M40,5,0)*-1)))),"",IF(ISERROR(VLOOKUP(AE2,入力シート!$B33:$M40,5,0)),AD11+(AD11*VLOOKUP(MAX(INDEX((入力シート!$B33:$C40&lt;AE2)*入力シート!$B33:$C40,0)),入力シート!$B33:$M40,11,0)),FV(VLOOKUP(AE2,入力シート!$B33:$M40,11,0),AE2-$D2,,(VLOOKUP(AE2,入力シート!$B33:$M40,5,0)*-1)))))</f>
        <v>300</v>
      </c>
      <c r="AF11" s="55">
        <f>IF(AF3="","",IF(ISERROR(IF(ISERROR(VLOOKUP(AF2,入力シート!$B33:$M40,5,0)),AE11+(AE11*VLOOKUP(MAX(INDEX((入力シート!$B33:$C40&lt;AF2)*入力シート!$B33:$C40,0)),入力シート!$B33:$M40,11,0)),FV(VLOOKUP(AF2,入力シート!$B33:$M40,11,0),AF2-$D2,,(VLOOKUP(AF2,入力シート!$B33:$M40,5,0)*-1)))),"",IF(ISERROR(VLOOKUP(AF2,入力シート!$B33:$M40,5,0)),AE11+(AE11*VLOOKUP(MAX(INDEX((入力シート!$B33:$C40&lt;AF2)*入力シート!$B33:$C40,0)),入力シート!$B33:$M40,11,0)),FV(VLOOKUP(AF2,入力シート!$B33:$M40,11,0),AF2-$D2,,(VLOOKUP(AF2,入力シート!$B33:$M40,5,0)*-1)))))</f>
        <v>300</v>
      </c>
      <c r="AG11" s="55">
        <f>IF(AG3="","",IF(ISERROR(IF(ISERROR(VLOOKUP(AG2,入力シート!$B33:$M40,5,0)),AF11+(AF11*VLOOKUP(MAX(INDEX((入力シート!$B33:$C40&lt;AG2)*入力シート!$B33:$C40,0)),入力シート!$B33:$M40,11,0)),FV(VLOOKUP(AG2,入力シート!$B33:$M40,11,0),AG2-$D2,,(VLOOKUP(AG2,入力シート!$B33:$M40,5,0)*-1)))),"",IF(ISERROR(VLOOKUP(AG2,入力シート!$B33:$M40,5,0)),AF11+(AF11*VLOOKUP(MAX(INDEX((入力シート!$B33:$C40&lt;AG2)*入力シート!$B33:$C40,0)),入力シート!$B33:$M40,11,0)),FV(VLOOKUP(AG2,入力シート!$B33:$M40,11,0),AG2-$D2,,(VLOOKUP(AG2,入力シート!$B33:$M40,5,0)*-1)))))</f>
        <v>300</v>
      </c>
      <c r="AH11" s="55">
        <f>IF(AH3="","",IF(ISERROR(IF(ISERROR(VLOOKUP(AH2,入力シート!$B33:$M40,5,0)),AG11+(AG11*VLOOKUP(MAX(INDEX((入力シート!$B33:$C40&lt;AH2)*入力シート!$B33:$C40,0)),入力シート!$B33:$M40,11,0)),FV(VLOOKUP(AH2,入力シート!$B33:$M40,11,0),AH2-$D2,,(VLOOKUP(AH2,入力シート!$B33:$M40,5,0)*-1)))),"",IF(ISERROR(VLOOKUP(AH2,入力シート!$B33:$M40,5,0)),AG11+(AG11*VLOOKUP(MAX(INDEX((入力シート!$B33:$C40&lt;AH2)*入力シート!$B33:$C40,0)),入力シート!$B33:$M40,11,0)),FV(VLOOKUP(AH2,入力シート!$B33:$M40,11,0),AH2-$D2,,(VLOOKUP(AH2,入力シート!$B33:$M40,5,0)*-1)))))</f>
        <v>0</v>
      </c>
      <c r="AI11" s="55">
        <f>IF(AI3="","",IF(ISERROR(IF(ISERROR(VLOOKUP(AI2,入力シート!$B33:$M40,5,0)),AH11+(AH11*VLOOKUP(MAX(INDEX((入力シート!$B33:$C40&lt;AI2)*入力シート!$B33:$C40,0)),入力シート!$B33:$M40,11,0)),FV(VLOOKUP(AI2,入力シート!$B33:$M40,11,0),AI2-$D2,,(VLOOKUP(AI2,入力シート!$B33:$M40,5,0)*-1)))),"",IF(ISERROR(VLOOKUP(AI2,入力シート!$B33:$M40,5,0)),AH11+(AH11*VLOOKUP(MAX(INDEX((入力シート!$B33:$C40&lt;AI2)*入力シート!$B33:$C40,0)),入力シート!$B33:$M40,11,0)),FV(VLOOKUP(AI2,入力シート!$B33:$M40,11,0),AI2-$D2,,(VLOOKUP(AI2,入力シート!$B33:$M40,5,0)*-1)))))</f>
        <v>0</v>
      </c>
      <c r="AJ11" s="55">
        <f>IF(AJ3="","",IF(ISERROR(IF(ISERROR(VLOOKUP(AJ2,入力シート!$B33:$M40,5,0)),AI11+(AI11*VLOOKUP(MAX(INDEX((入力シート!$B33:$C40&lt;AJ2)*入力シート!$B33:$C40,0)),入力シート!$B33:$M40,11,0)),FV(VLOOKUP(AJ2,入力シート!$B33:$M40,11,0),AJ2-$D2,,(VLOOKUP(AJ2,入力シート!$B33:$M40,5,0)*-1)))),"",IF(ISERROR(VLOOKUP(AJ2,入力シート!$B33:$M40,5,0)),AI11+(AI11*VLOOKUP(MAX(INDEX((入力シート!$B33:$C40&lt;AJ2)*入力シート!$B33:$C40,0)),入力シート!$B33:$M40,11,0)),FV(VLOOKUP(AJ2,入力シート!$B33:$M40,11,0),AJ2-$D2,,(VLOOKUP(AJ2,入力シート!$B33:$M40,5,0)*-1)))))</f>
        <v>0</v>
      </c>
      <c r="AK11" s="55">
        <f>IF(AK3="","",IF(ISERROR(IF(ISERROR(VLOOKUP(AK2,入力シート!$B33:$M40,5,0)),AJ11+(AJ11*VLOOKUP(MAX(INDEX((入力シート!$B33:$C40&lt;AK2)*入力シート!$B33:$C40,0)),入力シート!$B33:$M40,11,0)),FV(VLOOKUP(AK2,入力シート!$B33:$M40,11,0),AK2-$D2,,(VLOOKUP(AK2,入力シート!$B33:$M40,5,0)*-1)))),"",IF(ISERROR(VLOOKUP(AK2,入力シート!$B33:$M40,5,0)),AJ11+(AJ11*VLOOKUP(MAX(INDEX((入力シート!$B33:$C40&lt;AK2)*入力シート!$B33:$C40,0)),入力シート!$B33:$M40,11,0)),FV(VLOOKUP(AK2,入力シート!$B33:$M40,11,0),AK2-$D2,,(VLOOKUP(AK2,入力シート!$B33:$M40,5,0)*-1)))))</f>
        <v>0</v>
      </c>
      <c r="AL11" s="55">
        <f>IF(AL3="","",IF(ISERROR(IF(ISERROR(VLOOKUP(AL2,入力シート!$B33:$M40,5,0)),AK11+(AK11*VLOOKUP(MAX(INDEX((入力シート!$B33:$C40&lt;AL2)*入力シート!$B33:$C40,0)),入力シート!$B33:$M40,11,0)),FV(VLOOKUP(AL2,入力シート!$B33:$M40,11,0),AL2-$D2,,(VLOOKUP(AL2,入力シート!$B33:$M40,5,0)*-1)))),"",IF(ISERROR(VLOOKUP(AL2,入力シート!$B33:$M40,5,0)),AK11+(AK11*VLOOKUP(MAX(INDEX((入力シート!$B33:$C40&lt;AL2)*入力シート!$B33:$C40,0)),入力シート!$B33:$M40,11,0)),FV(VLOOKUP(AL2,入力シート!$B33:$M40,11,0),AL2-$D2,,(VLOOKUP(AL2,入力シート!$B33:$M40,5,0)*-1)))))</f>
        <v>0</v>
      </c>
      <c r="AM11" s="55">
        <f>IF(AM3="","",IF(ISERROR(IF(ISERROR(VLOOKUP(AM2,入力シート!$B33:$M40,5,0)),AL11+(AL11*VLOOKUP(MAX(INDEX((入力シート!$B33:$C40&lt;AM2)*入力シート!$B33:$C40,0)),入力シート!$B33:$M40,11,0)),FV(VLOOKUP(AM2,入力シート!$B33:$M40,11,0),AM2-$D2,,(VLOOKUP(AM2,入力シート!$B33:$M40,5,0)*-1)))),"",IF(ISERROR(VLOOKUP(AM2,入力シート!$B33:$M40,5,0)),AL11+(AL11*VLOOKUP(MAX(INDEX((入力シート!$B33:$C40&lt;AM2)*入力シート!$B33:$C40,0)),入力シート!$B33:$M40,11,0)),FV(VLOOKUP(AM2,入力シート!$B33:$M40,11,0),AM2-$D2,,(VLOOKUP(AM2,入力シート!$B33:$M40,5,0)*-1)))))</f>
        <v>0</v>
      </c>
      <c r="AN11" s="55">
        <f>IF(AN3="","",IF(ISERROR(IF(ISERROR(VLOOKUP(AN2,入力シート!$B33:$M40,5,0)),AM11+(AM11*VLOOKUP(MAX(INDEX((入力シート!$B33:$C40&lt;AN2)*入力シート!$B33:$C40,0)),入力シート!$B33:$M40,11,0)),FV(VLOOKUP(AN2,入力シート!$B33:$M40,11,0),AN2-$D2,,(VLOOKUP(AN2,入力シート!$B33:$M40,5,0)*-1)))),"",IF(ISERROR(VLOOKUP(AN2,入力シート!$B33:$M40,5,0)),AM11+(AM11*VLOOKUP(MAX(INDEX((入力シート!$B33:$C40&lt;AN2)*入力シート!$B33:$C40,0)),入力シート!$B33:$M40,11,0)),FV(VLOOKUP(AN2,入力シート!$B33:$M40,11,0),AN2-$D2,,(VLOOKUP(AN2,入力シート!$B33:$M40,5,0)*-1)))))</f>
        <v>0</v>
      </c>
      <c r="AO11" s="55">
        <f>IF(AO3="","",IF(ISERROR(IF(ISERROR(VLOOKUP(AO2,入力シート!$B33:$M40,5,0)),AN11+(AN11*VLOOKUP(MAX(INDEX((入力シート!$B33:$C40&lt;AO2)*入力シート!$B33:$C40,0)),入力シート!$B33:$M40,11,0)),FV(VLOOKUP(AO2,入力シート!$B33:$M40,11,0),AO2-$D2,,(VLOOKUP(AO2,入力シート!$B33:$M40,5,0)*-1)))),"",IF(ISERROR(VLOOKUP(AO2,入力シート!$B33:$M40,5,0)),AN11+(AN11*VLOOKUP(MAX(INDEX((入力シート!$B33:$C40&lt;AO2)*入力シート!$B33:$C40,0)),入力シート!$B33:$M40,11,0)),FV(VLOOKUP(AO2,入力シート!$B33:$M40,11,0),AO2-$D2,,(VLOOKUP(AO2,入力シート!$B33:$M40,5,0)*-1)))))</f>
        <v>0</v>
      </c>
      <c r="AP11" s="55">
        <f>IF(AP3="","",IF(ISERROR(IF(ISERROR(VLOOKUP(AP2,入力シート!$B33:$M40,5,0)),AO11+(AO11*VLOOKUP(MAX(INDEX((入力シート!$B33:$C40&lt;AP2)*入力シート!$B33:$C40,0)),入力シート!$B33:$M40,11,0)),FV(VLOOKUP(AP2,入力シート!$B33:$M40,11,0),AP2-$D2,,(VLOOKUP(AP2,入力シート!$B33:$M40,5,0)*-1)))),"",IF(ISERROR(VLOOKUP(AP2,入力シート!$B33:$M40,5,0)),AO11+(AO11*VLOOKUP(MAX(INDEX((入力シート!$B33:$C40&lt;AP2)*入力シート!$B33:$C40,0)),入力シート!$B33:$M40,11,0)),FV(VLOOKUP(AP2,入力シート!$B33:$M40,11,0),AP2-$D2,,(VLOOKUP(AP2,入力シート!$B33:$M40,5,0)*-1)))))</f>
        <v>0</v>
      </c>
      <c r="AQ11" s="55">
        <f>IF(AQ3="","",IF(ISERROR(IF(ISERROR(VLOOKUP(AQ2,入力シート!$B33:$M40,5,0)),AP11+(AP11*VLOOKUP(MAX(INDEX((入力シート!$B33:$C40&lt;AQ2)*入力シート!$B33:$C40,0)),入力シート!$B33:$M40,11,0)),FV(VLOOKUP(AQ2,入力シート!$B33:$M40,11,0),AQ2-$D2,,(VLOOKUP(AQ2,入力シート!$B33:$M40,5,0)*-1)))),"",IF(ISERROR(VLOOKUP(AQ2,入力シート!$B33:$M40,5,0)),AP11+(AP11*VLOOKUP(MAX(INDEX((入力シート!$B33:$C40&lt;AQ2)*入力シート!$B33:$C40,0)),入力シート!$B33:$M40,11,0)),FV(VLOOKUP(AQ2,入力シート!$B33:$M40,11,0),AQ2-$D2,,(VLOOKUP(AQ2,入力シート!$B33:$M40,5,0)*-1)))))</f>
        <v>0</v>
      </c>
      <c r="AR11" s="55">
        <f>IF(AR3="","",IF(ISERROR(IF(ISERROR(VLOOKUP(AR2,入力シート!$B33:$M40,5,0)),AQ11+(AQ11*VLOOKUP(MAX(INDEX((入力シート!$B33:$C40&lt;AR2)*入力シート!$B33:$C40,0)),入力シート!$B33:$M40,11,0)),FV(VLOOKUP(AR2,入力シート!$B33:$M40,11,0),AR2-$D2,,(VLOOKUP(AR2,入力シート!$B33:$M40,5,0)*-1)))),"",IF(ISERROR(VLOOKUP(AR2,入力シート!$B33:$M40,5,0)),AQ11+(AQ11*VLOOKUP(MAX(INDEX((入力シート!$B33:$C40&lt;AR2)*入力シート!$B33:$C40,0)),入力シート!$B33:$M40,11,0)),FV(VLOOKUP(AR2,入力シート!$B33:$M40,11,0),AR2-$D2,,(VLOOKUP(AR2,入力シート!$B33:$M40,5,0)*-1)))))</f>
        <v>0</v>
      </c>
      <c r="AS11" s="55">
        <f>IF(AS3="","",IF(ISERROR(IF(ISERROR(VLOOKUP(AS2,入力シート!$B33:$M40,5,0)),AR11+(AR11*VLOOKUP(MAX(INDEX((入力シート!$B33:$C40&lt;AS2)*入力シート!$B33:$C40,0)),入力シート!$B33:$M40,11,0)),FV(VLOOKUP(AS2,入力シート!$B33:$M40,11,0),AS2-$D2,,(VLOOKUP(AS2,入力シート!$B33:$M40,5,0)*-1)))),"",IF(ISERROR(VLOOKUP(AS2,入力シート!$B33:$M40,5,0)),AR11+(AR11*VLOOKUP(MAX(INDEX((入力シート!$B33:$C40&lt;AS2)*入力シート!$B33:$C40,0)),入力シート!$B33:$M40,11,0)),FV(VLOOKUP(AS2,入力シート!$B33:$M40,11,0),AS2-$D2,,(VLOOKUP(AS2,入力シート!$B33:$M40,5,0)*-1)))))</f>
        <v>0</v>
      </c>
      <c r="AT11" s="55">
        <f>IF(AT3="","",IF(ISERROR(IF(ISERROR(VLOOKUP(AT2,入力シート!$B33:$M40,5,0)),AS11+(AS11*VLOOKUP(MAX(INDEX((入力シート!$B33:$C40&lt;AT2)*入力シート!$B33:$C40,0)),入力シート!$B33:$M40,11,0)),FV(VLOOKUP(AT2,入力シート!$B33:$M40,11,0),AT2-$D2,,(VLOOKUP(AT2,入力シート!$B33:$M40,5,0)*-1)))),"",IF(ISERROR(VLOOKUP(AT2,入力シート!$B33:$M40,5,0)),AS11+(AS11*VLOOKUP(MAX(INDEX((入力シート!$B33:$C40&lt;AT2)*入力シート!$B33:$C40,0)),入力シート!$B33:$M40,11,0)),FV(VLOOKUP(AT2,入力シート!$B33:$M40,11,0),AT2-$D2,,(VLOOKUP(AT2,入力シート!$B33:$M40,5,0)*-1)))))</f>
        <v>0</v>
      </c>
      <c r="AU11" s="55">
        <f>IF(AU3="","",IF(ISERROR(IF(ISERROR(VLOOKUP(AU2,入力シート!$B33:$M40,5,0)),AT11+(AT11*VLOOKUP(MAX(INDEX((入力シート!$B33:$C40&lt;AU2)*入力シート!$B33:$C40,0)),入力シート!$B33:$M40,11,0)),FV(VLOOKUP(AU2,入力シート!$B33:$M40,11,0),AU2-$D2,,(VLOOKUP(AU2,入力シート!$B33:$M40,5,0)*-1)))),"",IF(ISERROR(VLOOKUP(AU2,入力シート!$B33:$M40,5,0)),AT11+(AT11*VLOOKUP(MAX(INDEX((入力シート!$B33:$C40&lt;AU2)*入力シート!$B33:$C40,0)),入力シート!$B33:$M40,11,0)),FV(VLOOKUP(AU2,入力シート!$B33:$M40,11,0),AU2-$D2,,(VLOOKUP(AU2,入力シート!$B33:$M40,5,0)*-1)))))</f>
        <v>0</v>
      </c>
      <c r="AV11" s="55">
        <f>IF(AV3="","",IF(ISERROR(IF(ISERROR(VLOOKUP(AV2,入力シート!$B33:$M40,5,0)),AU11+(AU11*VLOOKUP(MAX(INDEX((入力シート!$B33:$C40&lt;AV2)*入力シート!$B33:$C40,0)),入力シート!$B33:$M40,11,0)),FV(VLOOKUP(AV2,入力シート!$B33:$M40,11,0),AV2-$D2,,(VLOOKUP(AV2,入力シート!$B33:$M40,5,0)*-1)))),"",IF(ISERROR(VLOOKUP(AV2,入力シート!$B33:$M40,5,0)),AU11+(AU11*VLOOKUP(MAX(INDEX((入力シート!$B33:$C40&lt;AV2)*入力シート!$B33:$C40,0)),入力シート!$B33:$M40,11,0)),FV(VLOOKUP(AV2,入力シート!$B33:$M40,11,0),AV2-$D2,,(VLOOKUP(AV2,入力シート!$B33:$M40,5,0)*-1)))))</f>
        <v>0</v>
      </c>
      <c r="AW11" s="55">
        <f>IF(AW3="","",IF(ISERROR(IF(ISERROR(VLOOKUP(AW2,入力シート!$B33:$M40,5,0)),AV11+(AV11*VLOOKUP(MAX(INDEX((入力シート!$B33:$C40&lt;AW2)*入力シート!$B33:$C40,0)),入力シート!$B33:$M40,11,0)),FV(VLOOKUP(AW2,入力シート!$B33:$M40,11,0),AW2-$D2,,(VLOOKUP(AW2,入力シート!$B33:$M40,5,0)*-1)))),"",IF(ISERROR(VLOOKUP(AW2,入力シート!$B33:$M40,5,0)),AV11+(AV11*VLOOKUP(MAX(INDEX((入力シート!$B33:$C40&lt;AW2)*入力シート!$B33:$C40,0)),入力シート!$B33:$M40,11,0)),FV(VLOOKUP(AW2,入力シート!$B33:$M40,11,0),AW2-$D2,,(VLOOKUP(AW2,入力シート!$B33:$M40,5,0)*-1)))))</f>
        <v>0</v>
      </c>
      <c r="AX11" s="55">
        <f>IF(AX3="","",IF(ISERROR(IF(ISERROR(VLOOKUP(AX2,入力シート!$B33:$M40,5,0)),AW11+(AW11*VLOOKUP(MAX(INDEX((入力シート!$B33:$C40&lt;AX2)*入力シート!$B33:$C40,0)),入力シート!$B33:$M40,11,0)),FV(VLOOKUP(AX2,入力シート!$B33:$M40,11,0),AX2-$D2,,(VLOOKUP(AX2,入力シート!$B33:$M40,5,0)*-1)))),"",IF(ISERROR(VLOOKUP(AX2,入力シート!$B33:$M40,5,0)),AW11+(AW11*VLOOKUP(MAX(INDEX((入力シート!$B33:$C40&lt;AX2)*入力シート!$B33:$C40,0)),入力シート!$B33:$M40,11,0)),FV(VLOOKUP(AX2,入力シート!$B33:$M40,11,0),AX2-$D2,,(VLOOKUP(AX2,入力シート!$B33:$M40,5,0)*-1)))))</f>
        <v>0</v>
      </c>
      <c r="AY11" s="55">
        <f>IF(AY3="","",IF(ISERROR(IF(ISERROR(VLOOKUP(AY2,入力シート!$B33:$M40,5,0)),AX11+(AX11*VLOOKUP(MAX(INDEX((入力シート!$B33:$C40&lt;AY2)*入力シート!$B33:$C40,0)),入力シート!$B33:$M40,11,0)),FV(VLOOKUP(AY2,入力シート!$B33:$M40,11,0),AY2-$D2,,(VLOOKUP(AY2,入力シート!$B33:$M40,5,0)*-1)))),"",IF(ISERROR(VLOOKUP(AY2,入力シート!$B33:$M40,5,0)),AX11+(AX11*VLOOKUP(MAX(INDEX((入力シート!$B33:$C40&lt;AY2)*入力シート!$B33:$C40,0)),入力シート!$B33:$M40,11,0)),FV(VLOOKUP(AY2,入力シート!$B33:$M40,11,0),AY2-$D2,,(VLOOKUP(AY2,入力シート!$B33:$M40,5,0)*-1)))))</f>
        <v>0</v>
      </c>
      <c r="AZ11" s="55">
        <f>IF(AZ3="","",IF(ISERROR(IF(ISERROR(VLOOKUP(AZ2,入力シート!$B33:$M40,5,0)),AY11+(AY11*VLOOKUP(MAX(INDEX((入力シート!$B33:$C40&lt;AZ2)*入力シート!$B33:$C40,0)),入力シート!$B33:$M40,11,0)),FV(VLOOKUP(AZ2,入力シート!$B33:$M40,11,0),AZ2-$D2,,(VLOOKUP(AZ2,入力シート!$B33:$M40,5,0)*-1)))),"",IF(ISERROR(VLOOKUP(AZ2,入力シート!$B33:$M40,5,0)),AY11+(AY11*VLOOKUP(MAX(INDEX((入力シート!$B33:$C40&lt;AZ2)*入力シート!$B33:$C40,0)),入力シート!$B33:$M40,11,0)),FV(VLOOKUP(AZ2,入力シート!$B33:$M40,11,0),AZ2-$D2,,(VLOOKUP(AZ2,入力シート!$B33:$M40,5,0)*-1)))))</f>
        <v>0</v>
      </c>
      <c r="BA11" s="55">
        <f>IF(BA3="","",IF(ISERROR(IF(ISERROR(VLOOKUP(BA2,入力シート!$B33:$M40,5,0)),AZ11+(AZ11*VLOOKUP(MAX(INDEX((入力シート!$B33:$C40&lt;BA2)*入力シート!$B33:$C40,0)),入力シート!$B33:$M40,11,0)),FV(VLOOKUP(BA2,入力シート!$B33:$M40,11,0),BA2-$D2,,(VLOOKUP(BA2,入力シート!$B33:$M40,5,0)*-1)))),"",IF(ISERROR(VLOOKUP(BA2,入力シート!$B33:$M40,5,0)),AZ11+(AZ11*VLOOKUP(MAX(INDEX((入力シート!$B33:$C40&lt;BA2)*入力シート!$B33:$C40,0)),入力シート!$B33:$M40,11,0)),FV(VLOOKUP(BA2,入力シート!$B33:$M40,11,0),BA2-$D2,,(VLOOKUP(BA2,入力シート!$B33:$M40,5,0)*-1)))))</f>
        <v>0</v>
      </c>
      <c r="BB11" s="55">
        <f>IF(BB3="","",IF(ISERROR(IF(ISERROR(VLOOKUP(BB2,入力シート!$B33:$M40,5,0)),BA11+(BA11*VLOOKUP(MAX(INDEX((入力シート!$B33:$C40&lt;BB2)*入力シート!$B33:$C40,0)),入力シート!$B33:$M40,11,0)),FV(VLOOKUP(BB2,入力シート!$B33:$M40,11,0),BB2-$D2,,(VLOOKUP(BB2,入力シート!$B33:$M40,5,0)*-1)))),"",IF(ISERROR(VLOOKUP(BB2,入力シート!$B33:$M40,5,0)),BA11+(BA11*VLOOKUP(MAX(INDEX((入力シート!$B33:$C40&lt;BB2)*入力シート!$B33:$C40,0)),入力シート!$B33:$M40,11,0)),FV(VLOOKUP(BB2,入力シート!$B33:$M40,11,0),BB2-$D2,,(VLOOKUP(BB2,入力シート!$B33:$M40,5,0)*-1)))))</f>
        <v>0</v>
      </c>
      <c r="BC11" s="55">
        <f>IF(BC3="","",IF(ISERROR(IF(ISERROR(VLOOKUP(BC2,入力シート!$B33:$M40,5,0)),BB11+(BB11*VLOOKUP(MAX(INDEX((入力シート!$B33:$C40&lt;BC2)*入力シート!$B33:$C40,0)),入力シート!$B33:$M40,11,0)),FV(VLOOKUP(BC2,入力シート!$B33:$M40,11,0),BC2-$D2,,(VLOOKUP(BC2,入力シート!$B33:$M40,5,0)*-1)))),"",IF(ISERROR(VLOOKUP(BC2,入力シート!$B33:$M40,5,0)),BB11+(BB11*VLOOKUP(MAX(INDEX((入力シート!$B33:$C40&lt;BC2)*入力シート!$B33:$C40,0)),入力シート!$B33:$M40,11,0)),FV(VLOOKUP(BC2,入力シート!$B33:$M40,11,0),BC2-$D2,,(VLOOKUP(BC2,入力シート!$B33:$M40,5,0)*-1)))))</f>
        <v>0</v>
      </c>
      <c r="BD11" s="55">
        <f>IF(BD3="","",IF(ISERROR(IF(ISERROR(VLOOKUP(BD2,入力シート!$B33:$M40,5,0)),BC11+(BC11*VLOOKUP(MAX(INDEX((入力シート!$B33:$C40&lt;BD2)*入力シート!$B33:$C40,0)),入力シート!$B33:$M40,11,0)),FV(VLOOKUP(BD2,入力シート!$B33:$M40,11,0),BD2-$D2,,(VLOOKUP(BD2,入力シート!$B33:$M40,5,0)*-1)))),"",IF(ISERROR(VLOOKUP(BD2,入力シート!$B33:$M40,5,0)),BC11+(BC11*VLOOKUP(MAX(INDEX((入力シート!$B33:$C40&lt;BD2)*入力シート!$B33:$C40,0)),入力シート!$B33:$M40,11,0)),FV(VLOOKUP(BD2,入力シート!$B33:$M40,11,0),BD2-$D2,,(VLOOKUP(BD2,入力シート!$B33:$M40,5,0)*-1)))))</f>
        <v>0</v>
      </c>
      <c r="BE11" s="55">
        <f>IF(BE3="","",IF(ISERROR(IF(ISERROR(VLOOKUP(BE2,入力シート!$B33:$M40,5,0)),BD11+(BD11*VLOOKUP(MAX(INDEX((入力シート!$B33:$C40&lt;BE2)*入力シート!$B33:$C40,0)),入力シート!$B33:$M40,11,0)),FV(VLOOKUP(BE2,入力シート!$B33:$M40,11,0),BE2-$D2,,(VLOOKUP(BE2,入力シート!$B33:$M40,5,0)*-1)))),"",IF(ISERROR(VLOOKUP(BE2,入力シート!$B33:$M40,5,0)),BD11+(BD11*VLOOKUP(MAX(INDEX((入力シート!$B33:$C40&lt;BE2)*入力シート!$B33:$C40,0)),入力シート!$B33:$M40,11,0)),FV(VLOOKUP(BE2,入力シート!$B33:$M40,11,0),BE2-$D2,,(VLOOKUP(BE2,入力シート!$B33:$M40,5,0)*-1)))))</f>
        <v>0</v>
      </c>
      <c r="BF11" s="55">
        <f>IF(BF3="","",IF(ISERROR(IF(ISERROR(VLOOKUP(BF2,入力シート!$B33:$M40,5,0)),BE11+(BE11*VLOOKUP(MAX(INDEX((入力シート!$B33:$C40&lt;BF2)*入力シート!$B33:$C40,0)),入力シート!$B33:$M40,11,0)),FV(VLOOKUP(BF2,入力シート!$B33:$M40,11,0),BF2-$D2,,(VLOOKUP(BF2,入力シート!$B33:$M40,5,0)*-1)))),"",IF(ISERROR(VLOOKUP(BF2,入力シート!$B33:$M40,5,0)),BE11+(BE11*VLOOKUP(MAX(INDEX((入力シート!$B33:$C40&lt;BF2)*入力シート!$B33:$C40,0)),入力シート!$B33:$M40,11,0)),FV(VLOOKUP(BF2,入力シート!$B33:$M40,11,0),BF2-$D2,,(VLOOKUP(BF2,入力シート!$B33:$M40,5,0)*-1)))))</f>
        <v>0</v>
      </c>
      <c r="BG11" s="55">
        <f>IF(BG3="","",IF(ISERROR(IF(ISERROR(VLOOKUP(BG2,入力シート!$B33:$M40,5,0)),BF11+(BF11*VLOOKUP(MAX(INDEX((入力シート!$B33:$C40&lt;BG2)*入力シート!$B33:$C40,0)),入力シート!$B33:$M40,11,0)),FV(VLOOKUP(BG2,入力シート!$B33:$M40,11,0),BG2-$D2,,(VLOOKUP(BG2,入力シート!$B33:$M40,5,0)*-1)))),"",IF(ISERROR(VLOOKUP(BG2,入力シート!$B33:$M40,5,0)),BF11+(BF11*VLOOKUP(MAX(INDEX((入力シート!$B33:$C40&lt;BG2)*入力シート!$B33:$C40,0)),入力シート!$B33:$M40,11,0)),FV(VLOOKUP(BG2,入力シート!$B33:$M40,11,0),BG2-$D2,,(VLOOKUP(BG2,入力シート!$B33:$M40,5,0)*-1)))))</f>
        <v>0</v>
      </c>
      <c r="BH11" s="55" t="str">
        <f>IF(BH3="","",IF(ISERROR(IF(ISERROR(VLOOKUP(BH2,入力シート!$B33:$M40,5,0)),BG11+(BG11*VLOOKUP(MAX(INDEX((入力シート!$B33:$C40&lt;BH2)*入力シート!$B33:$C40,0)),入力シート!$B33:$M40,11,0)),FV(VLOOKUP(BH2,入力シート!$B33:$M40,11,0),BH2-$D2,,(VLOOKUP(BH2,入力シート!$B33:$M40,5,0)*-1)))),"",IF(ISERROR(VLOOKUP(BH2,入力シート!$B33:$M40,5,0)),BG11+(BG11*VLOOKUP(MAX(INDEX((入力シート!$B33:$C40&lt;BH2)*入力シート!$B33:$C40,0)),入力シート!$B33:$M40,11,0)),FV(VLOOKUP(BH2,入力シート!$B33:$M40,11,0),BH2-$D2,,(VLOOKUP(BH2,入力シート!$B33:$M40,5,0)*-1)))))</f>
        <v/>
      </c>
      <c r="BI11" s="55" t="str">
        <f>IF(BI3="","",IF(ISERROR(IF(ISERROR(VLOOKUP(BI2,入力シート!$B33:$M40,5,0)),BH11+(BH11*VLOOKUP(MAX(INDEX((入力シート!$B33:$C40&lt;BI2)*入力シート!$B33:$C40,0)),入力シート!$B33:$M40,11,0)),FV(VLOOKUP(BI2,入力シート!$B33:$M40,11,0),BI2-$D2,,(VLOOKUP(BI2,入力シート!$B33:$M40,5,0)*-1)))),"",IF(ISERROR(VLOOKUP(BI2,入力シート!$B33:$M40,5,0)),BH11+(BH11*VLOOKUP(MAX(INDEX((入力シート!$B33:$C40&lt;BI2)*入力シート!$B33:$C40,0)),入力シート!$B33:$M40,11,0)),FV(VLOOKUP(BI2,入力シート!$B33:$M40,11,0),BI2-$D2,,(VLOOKUP(BI2,入力シート!$B33:$M40,5,0)*-1)))))</f>
        <v/>
      </c>
      <c r="BJ11" s="55" t="str">
        <f>IF(BJ3="","",IF(ISERROR(IF(ISERROR(VLOOKUP(BJ2,入力シート!$B33:$M40,5,0)),BI11+(BI11*VLOOKUP(MAX(INDEX((入力シート!$B33:$C40&lt;BJ2)*入力シート!$B33:$C40,0)),入力シート!$B33:$M40,11,0)),FV(VLOOKUP(BJ2,入力シート!$B33:$M40,11,0),BJ2-$D2,,(VLOOKUP(BJ2,入力シート!$B33:$M40,5,0)*-1)))),"",IF(ISERROR(VLOOKUP(BJ2,入力シート!$B33:$M40,5,0)),BI11+(BI11*VLOOKUP(MAX(INDEX((入力シート!$B33:$C40&lt;BJ2)*入力シート!$B33:$C40,0)),入力シート!$B33:$M40,11,0)),FV(VLOOKUP(BJ2,入力シート!$B33:$M40,11,0),BJ2-$D2,,(VLOOKUP(BJ2,入力シート!$B33:$M40,5,0)*-1)))))</f>
        <v/>
      </c>
      <c r="BK11" s="55" t="str">
        <f>IF(BK3="","",IF(ISERROR(IF(ISERROR(VLOOKUP(BK2,入力シート!$B33:$M40,5,0)),BJ11+(BJ11*VLOOKUP(MAX(INDEX((入力シート!$B33:$C40&lt;BK2)*入力シート!$B33:$C40,0)),入力シート!$B33:$M40,11,0)),FV(VLOOKUP(BK2,入力シート!$B33:$M40,11,0),BK2-$D2,,(VLOOKUP(BK2,入力シート!$B33:$M40,5,0)*-1)))),"",IF(ISERROR(VLOOKUP(BK2,入力シート!$B33:$M40,5,0)),BJ11+(BJ11*VLOOKUP(MAX(INDEX((入力シート!$B33:$C40&lt;BK2)*入力シート!$B33:$C40,0)),入力シート!$B33:$M40,11,0)),FV(VLOOKUP(BK2,入力シート!$B33:$M40,11,0),BK2-$D2,,(VLOOKUP(BK2,入力シート!$B33:$M40,5,0)*-1)))))</f>
        <v/>
      </c>
      <c r="BL11" s="55" t="str">
        <f>IF(BL3="","",IF(ISERROR(IF(ISERROR(VLOOKUP(BL2,入力シート!$B33:$M40,5,0)),BK11+(BK11*VLOOKUP(MAX(INDEX((入力シート!$B33:$C40&lt;BL2)*入力シート!$B33:$C40,0)),入力シート!$B33:$M40,11,0)),FV(VLOOKUP(BL2,入力シート!$B33:$M40,11,0),BL2-$D2,,(VLOOKUP(BL2,入力シート!$B33:$M40,5,0)*-1)))),"",IF(ISERROR(VLOOKUP(BL2,入力シート!$B33:$M40,5,0)),BK11+(BK11*VLOOKUP(MAX(INDEX((入力シート!$B33:$C40&lt;BL2)*入力シート!$B33:$C40,0)),入力シート!$B33:$M40,11,0)),FV(VLOOKUP(BL2,入力シート!$B33:$M40,11,0),BL2-$D2,,(VLOOKUP(BL2,入力シート!$B33:$M40,5,0)*-1)))))</f>
        <v/>
      </c>
      <c r="BM11" s="55" t="str">
        <f>IF(BM3="","",IF(ISERROR(IF(ISERROR(VLOOKUP(BM2,入力シート!$B33:$M40,5,0)),BL11+(BL11*VLOOKUP(MAX(INDEX((入力シート!$B33:$C40&lt;BM2)*入力シート!$B33:$C40,0)),入力シート!$B33:$M40,11,0)),FV(VLOOKUP(BM2,入力シート!$B33:$M40,11,0),BM2-$D2,,(VLOOKUP(BM2,入力シート!$B33:$M40,5,0)*-1)))),"",IF(ISERROR(VLOOKUP(BM2,入力シート!$B33:$M40,5,0)),BL11+(BL11*VLOOKUP(MAX(INDEX((入力シート!$B33:$C40&lt;BM2)*入力シート!$B33:$C40,0)),入力シート!$B33:$M40,11,0)),FV(VLOOKUP(BM2,入力シート!$B33:$M40,11,0),BM2-$D2,,(VLOOKUP(BM2,入力シート!$B33:$M40,5,0)*-1)))))</f>
        <v/>
      </c>
      <c r="BN11" s="55" t="str">
        <f>IF(BN3="","",IF(ISERROR(IF(ISERROR(VLOOKUP(BN2,入力シート!$B33:$M40,5,0)),BM11+(BM11*VLOOKUP(MAX(INDEX((入力シート!$B33:$C40&lt;BN2)*入力シート!$B33:$C40,0)),入力シート!$B33:$M40,11,0)),FV(VLOOKUP(BN2,入力シート!$B33:$M40,11,0),BN2-$D2,,(VLOOKUP(BN2,入力シート!$B33:$M40,5,0)*-1)))),"",IF(ISERROR(VLOOKUP(BN2,入力シート!$B33:$M40,5,0)),BM11+(BM11*VLOOKUP(MAX(INDEX((入力シート!$B33:$C40&lt;BN2)*入力シート!$B33:$C40,0)),入力シート!$B33:$M40,11,0)),FV(VLOOKUP(BN2,入力シート!$B33:$M40,11,0),BN2-$D2,,(VLOOKUP(BN2,入力シート!$B33:$M40,5,0)*-1)))))</f>
        <v/>
      </c>
      <c r="BO11" s="55" t="str">
        <f>IF(BO3="","",IF(ISERROR(IF(ISERROR(VLOOKUP(BO2,入力シート!$B33:$M40,5,0)),BN11+(BN11*VLOOKUP(MAX(INDEX((入力シート!$B33:$C40&lt;BO2)*入力シート!$B33:$C40,0)),入力シート!$B33:$M40,11,0)),FV(VLOOKUP(BO2,入力シート!$B33:$M40,11,0),BO2-$D2,,(VLOOKUP(BO2,入力シート!$B33:$M40,5,0)*-1)))),"",IF(ISERROR(VLOOKUP(BO2,入力シート!$B33:$M40,5,0)),BN11+(BN11*VLOOKUP(MAX(INDEX((入力シート!$B33:$C40&lt;BO2)*入力シート!$B33:$C40,0)),入力シート!$B33:$M40,11,0)),FV(VLOOKUP(BO2,入力シート!$B33:$M40,11,0),BO2-$D2,,(VLOOKUP(BO2,入力シート!$B33:$M40,5,0)*-1)))))</f>
        <v/>
      </c>
      <c r="BP11" s="55" t="str">
        <f>IF(BP3="","",IF(ISERROR(IF(ISERROR(VLOOKUP(BP2,入力シート!$B33:$M40,5,0)),BO11+(BO11*VLOOKUP(MAX(INDEX((入力シート!$B33:$C40&lt;BP2)*入力シート!$B33:$C40,0)),入力シート!$B33:$M40,11,0)),FV(VLOOKUP(BP2,入力シート!$B33:$M40,11,0),BP2-$D2,,(VLOOKUP(BP2,入力シート!$B33:$M40,5,0)*-1)))),"",IF(ISERROR(VLOOKUP(BP2,入力シート!$B33:$M40,5,0)),BO11+(BO11*VLOOKUP(MAX(INDEX((入力シート!$B33:$C40&lt;BP2)*入力シート!$B33:$C40,0)),入力シート!$B33:$M40,11,0)),FV(VLOOKUP(BP2,入力シート!$B33:$M40,11,0),BP2-$D2,,(VLOOKUP(BP2,入力シート!$B33:$M40,5,0)*-1)))))</f>
        <v/>
      </c>
      <c r="BQ11" s="55" t="str">
        <f>IF(BQ3="","",IF(ISERROR(IF(ISERROR(VLOOKUP(BQ2,入力シート!$B33:$M40,5,0)),BP11+(BP11*VLOOKUP(MAX(INDEX((入力シート!$B33:$C40&lt;BQ2)*入力シート!$B33:$C40,0)),入力シート!$B33:$M40,11,0)),FV(VLOOKUP(BQ2,入力シート!$B33:$M40,11,0),BQ2-$D2,,(VLOOKUP(BQ2,入力シート!$B33:$M40,5,0)*-1)))),"",IF(ISERROR(VLOOKUP(BQ2,入力シート!$B33:$M40,5,0)),BP11+(BP11*VLOOKUP(MAX(INDEX((入力シート!$B33:$C40&lt;BQ2)*入力シート!$B33:$C40,0)),入力シート!$B33:$M40,11,0)),FV(VLOOKUP(BQ2,入力シート!$B33:$M40,11,0),BQ2-$D2,,(VLOOKUP(BQ2,入力シート!$B33:$M40,5,0)*-1)))))</f>
        <v/>
      </c>
      <c r="BR11" s="55" t="str">
        <f>IF(BR3="","",IF(ISERROR(IF(ISERROR(VLOOKUP(BR2,入力シート!$B33:$M40,5,0)),BQ11+(BQ11*VLOOKUP(MAX(INDEX((入力シート!$B33:$C40&lt;BR2)*入力シート!$B33:$C40,0)),入力シート!$B33:$M40,11,0)),FV(VLOOKUP(BR2,入力シート!$B33:$M40,11,0),BR2-$D2,,(VLOOKUP(BR2,入力シート!$B33:$M40,5,0)*-1)))),"",IF(ISERROR(VLOOKUP(BR2,入力シート!$B33:$M40,5,0)),BQ11+(BQ11*VLOOKUP(MAX(INDEX((入力シート!$B33:$C40&lt;BR2)*入力シート!$B33:$C40,0)),入力シート!$B33:$M40,11,0)),FV(VLOOKUP(BR2,入力シート!$B33:$M40,11,0),BR2-$D2,,(VLOOKUP(BR2,入力シート!$B33:$M40,5,0)*-1)))))</f>
        <v/>
      </c>
      <c r="BS11" s="55" t="str">
        <f>IF(BS3="","",IF(ISERROR(IF(ISERROR(VLOOKUP(BS2,入力シート!$B33:$M40,5,0)),BR11+(BR11*VLOOKUP(MAX(INDEX((入力シート!$B33:$C40&lt;BS2)*入力シート!$B33:$C40,0)),入力シート!$B33:$M40,11,0)),FV(VLOOKUP(BS2,入力シート!$B33:$M40,11,0),BS2-$D2,,(VLOOKUP(BS2,入力シート!$B33:$M40,5,0)*-1)))),"",IF(ISERROR(VLOOKUP(BS2,入力シート!$B33:$M40,5,0)),BR11+(BR11*VLOOKUP(MAX(INDEX((入力シート!$B33:$C40&lt;BS2)*入力シート!$B33:$C40,0)),入力シート!$B33:$M40,11,0)),FV(VLOOKUP(BS2,入力シート!$B33:$M40,11,0),BS2-$D2,,(VLOOKUP(BS2,入力シート!$B33:$M40,5,0)*-1)))))</f>
        <v/>
      </c>
      <c r="BT11" s="55" t="str">
        <f>IF(BT3="","",IF(ISERROR(IF(ISERROR(VLOOKUP(BT2,入力シート!$B33:$M40,5,0)),BS11+(BS11*VLOOKUP(MAX(INDEX((入力シート!$B33:$C40&lt;BT2)*入力シート!$B33:$C40,0)),入力シート!$B33:$M40,11,0)),FV(VLOOKUP(BT2,入力シート!$B33:$M40,11,0),BT2-$D2,,(VLOOKUP(BT2,入力シート!$B33:$M40,5,0)*-1)))),"",IF(ISERROR(VLOOKUP(BT2,入力シート!$B33:$M40,5,0)),BS11+(BS11*VLOOKUP(MAX(INDEX((入力シート!$B33:$C40&lt;BT2)*入力シート!$B33:$C40,0)),入力シート!$B33:$M40,11,0)),FV(VLOOKUP(BT2,入力シート!$B33:$M40,11,0),BT2-$D2,,(VLOOKUP(BT2,入力シート!$B33:$M40,5,0)*-1)))))</f>
        <v/>
      </c>
      <c r="BU11" s="55" t="str">
        <f>IF(BU3="","",IF(ISERROR(IF(ISERROR(VLOOKUP(BU2,入力シート!$B33:$M40,5,0)),BT11+(BT11*VLOOKUP(MAX(INDEX((入力シート!$B33:$C40&lt;BU2)*入力シート!$B33:$C40,0)),入力シート!$B33:$M40,11,0)),FV(VLOOKUP(BU2,入力シート!$B33:$M40,11,0),BU2-$D2,,(VLOOKUP(BU2,入力シート!$B33:$M40,5,0)*-1)))),"",IF(ISERROR(VLOOKUP(BU2,入力シート!$B33:$M40,5,0)),BT11+(BT11*VLOOKUP(MAX(INDEX((入力シート!$B33:$C40&lt;BU2)*入力シート!$B33:$C40,0)),入力シート!$B33:$M40,11,0)),FV(VLOOKUP(BU2,入力シート!$B33:$M40,11,0),BU2-$D2,,(VLOOKUP(BU2,入力シート!$B33:$M40,5,0)*-1)))))</f>
        <v/>
      </c>
      <c r="BV11" s="55" t="str">
        <f>IF(BV3="","",IF(ISERROR(IF(ISERROR(VLOOKUP(BV2,入力シート!$B33:$M40,5,0)),BU11+(BU11*VLOOKUP(MAX(INDEX((入力シート!$B33:$C40&lt;BV2)*入力シート!$B33:$C40,0)),入力シート!$B33:$M40,11,0)),FV(VLOOKUP(BV2,入力シート!$B33:$M40,11,0),BV2-$D2,,(VLOOKUP(BV2,入力シート!$B33:$M40,5,0)*-1)))),"",IF(ISERROR(VLOOKUP(BV2,入力シート!$B33:$M40,5,0)),BU11+(BU11*VLOOKUP(MAX(INDEX((入力シート!$B33:$C40&lt;BV2)*入力シート!$B33:$C40,0)),入力シート!$B33:$M40,11,0)),FV(VLOOKUP(BV2,入力シート!$B33:$M40,11,0),BV2-$D2,,(VLOOKUP(BV2,入力シート!$B33:$M40,5,0)*-1)))))</f>
        <v/>
      </c>
      <c r="BW11" s="55" t="str">
        <f>IF(BW3="","",IF(ISERROR(IF(ISERROR(VLOOKUP(BW2,入力シート!$B33:$M40,5,0)),BV11+(BV11*VLOOKUP(MAX(INDEX((入力シート!$B33:$C40&lt;BW2)*入力シート!$B33:$C40,0)),入力シート!$B33:$M40,11,0)),FV(VLOOKUP(BW2,入力シート!$B33:$M40,11,0),BW2-$D2,,(VLOOKUP(BW2,入力シート!$B33:$M40,5,0)*-1)))),"",IF(ISERROR(VLOOKUP(BW2,入力シート!$B33:$M40,5,0)),BV11+(BV11*VLOOKUP(MAX(INDEX((入力シート!$B33:$C40&lt;BW2)*入力シート!$B33:$C40,0)),入力シート!$B33:$M40,11,0)),FV(VLOOKUP(BW2,入力シート!$B33:$M40,11,0),BW2-$D2,,(VLOOKUP(BW2,入力シート!$B33:$M40,5,0)*-1)))))</f>
        <v/>
      </c>
      <c r="BX11" s="55" t="str">
        <f>IF(BX3="","",IF(ISERROR(IF(ISERROR(VLOOKUP(BX2,入力シート!$B33:$M40,5,0)),BW11+(BW11*VLOOKUP(MAX(INDEX((入力シート!$B33:$C40&lt;BX2)*入力シート!$B33:$C40,0)),入力シート!$B33:$M40,11,0)),FV(VLOOKUP(BX2,入力シート!$B33:$M40,11,0),BX2-$D2,,(VLOOKUP(BX2,入力シート!$B33:$M40,5,0)*-1)))),"",IF(ISERROR(VLOOKUP(BX2,入力シート!$B33:$M40,5,0)),BW11+(BW11*VLOOKUP(MAX(INDEX((入力シート!$B33:$C40&lt;BX2)*入力シート!$B33:$C40,0)),入力シート!$B33:$M40,11,0)),FV(VLOOKUP(BX2,入力シート!$B33:$M40,11,0),BX2-$D2,,(VLOOKUP(BX2,入力シート!$B33:$M40,5,0)*-1)))))</f>
        <v/>
      </c>
    </row>
    <row r="12" spans="1:76">
      <c r="A12" s="56"/>
      <c r="B12" s="53" t="str">
        <f>IF(入力シート!D42="","",入力シート!D42)</f>
        <v>妻</v>
      </c>
      <c r="C12" s="57"/>
      <c r="D12" s="58">
        <f>IF(入力シート!F44="",0,入力シート!F44)</f>
        <v>300</v>
      </c>
      <c r="E12" s="55">
        <f>IF(E3="","",IF(ISERROR(IF(ISERROR(VLOOKUP(E2,入力シート!$B44:$M51,5,0)),D12+(D12*VLOOKUP(MAX(INDEX((入力シート!$B44:$C51&lt;E2)*入力シート!$B44:$C51,0)),入力シート!$B44:$M51,11,0)),FV(VLOOKUP(E2,入力シート!$B44:$M51,11,0),E2-$D2,,(VLOOKUP(E2,入力シート!$B44:$M51,5,0)*-1)))),"",IF(ISERROR(VLOOKUP(E2,入力シート!$B44:$M51,5,0)),D12+(D12*VLOOKUP(MAX(INDEX((入力シート!$B44:$C51&lt;E2)*入力シート!$B44:$C51,0)),入力シート!$B44:$M51,11,0)),FV(VLOOKUP(E2,入力シート!$B44:$M51,11,0),E2-$D2,,(VLOOKUP(E2,入力シート!$B44:$M51,5,0)*-1)))))</f>
        <v>304.5</v>
      </c>
      <c r="F12" s="55">
        <f>IF(F3="","",IF(ISERROR(IF(ISERROR(VLOOKUP(F2,入力シート!$B44:$M51,5,0)),E12+(E12*VLOOKUP(MAX(INDEX((入力シート!$B44:$C51&lt;F2)*入力シート!$B44:$C51,0)),入力シート!$B44:$M51,11,0)),FV(VLOOKUP(F2,入力シート!$B44:$M51,11,0),F2-$D2,,(VLOOKUP(F2,入力シート!$B44:$M51,5,0)*-1)))),"",IF(ISERROR(VLOOKUP(F2,入力シート!$B44:$M51,5,0)),E12+(E12*VLOOKUP(MAX(INDEX((入力シート!$B44:$C51&lt;F2)*入力シート!$B44:$C51,0)),入力シート!$B44:$M51,11,0)),FV(VLOOKUP(F2,入力シート!$B44:$M51,11,0),F2-$D2,,(VLOOKUP(F2,入力シート!$B44:$M51,5,0)*-1)))))</f>
        <v>309.0675</v>
      </c>
      <c r="G12" s="55">
        <f>IF(G3="","",IF(ISERROR(IF(ISERROR(VLOOKUP(G2,入力シート!$B44:$M51,5,0)),F12+(F12*VLOOKUP(MAX(INDEX((入力シート!$B44:$C51&lt;G2)*入力シート!$B44:$C51,0)),入力シート!$B44:$M51,11,0)),FV(VLOOKUP(G2,入力シート!$B44:$M51,11,0),G2-$D2,,(VLOOKUP(G2,入力シート!$B44:$M51,5,0)*-1)))),"",IF(ISERROR(VLOOKUP(G2,入力シート!$B44:$M51,5,0)),F12+(F12*VLOOKUP(MAX(INDEX((入力シート!$B44:$C51&lt;G2)*入力シート!$B44:$C51,0)),入力シート!$B44:$M51,11,0)),FV(VLOOKUP(G2,入力シート!$B44:$M51,11,0),G2-$D2,,(VLOOKUP(G2,入力シート!$B44:$M51,5,0)*-1)))))</f>
        <v>313.70351249999999</v>
      </c>
      <c r="H12" s="55">
        <f>IF(H3="","",IF(ISERROR(IF(ISERROR(VLOOKUP(H2,入力シート!$B44:$M51,5,0)),G12+(G12*VLOOKUP(MAX(INDEX((入力シート!$B44:$C51&lt;H2)*入力シート!$B44:$C51,0)),入力シート!$B44:$M51,11,0)),FV(VLOOKUP(H2,入力シート!$B44:$M51,11,0),H2-$D2,,(VLOOKUP(H2,入力シート!$B44:$M51,5,0)*-1)))),"",IF(ISERROR(VLOOKUP(H2,入力シート!$B44:$M51,5,0)),G12+(G12*VLOOKUP(MAX(INDEX((入力シート!$B44:$C51&lt;H2)*入力シート!$B44:$C51,0)),入力シート!$B44:$M51,11,0)),FV(VLOOKUP(H2,入力シート!$B44:$M51,11,0),H2-$D2,,(VLOOKUP(H2,入力シート!$B44:$M51,5,0)*-1)))))</f>
        <v>318.4090651875</v>
      </c>
      <c r="I12" s="55">
        <f>IF(I3="","",IF(ISERROR(IF(ISERROR(VLOOKUP(I2,入力シート!$B44:$M51,5,0)),H12+(H12*VLOOKUP(MAX(INDEX((入力シート!$B44:$C51&lt;I2)*入力シート!$B44:$C51,0)),入力シート!$B44:$M51,11,0)),FV(VLOOKUP(I2,入力シート!$B44:$M51,11,0),I2-$D2,,(VLOOKUP(I2,入力シート!$B44:$M51,5,0)*-1)))),"",IF(ISERROR(VLOOKUP(I2,入力シート!$B44:$M51,5,0)),H12+(H12*VLOOKUP(MAX(INDEX((入力シート!$B44:$C51&lt;I2)*入力シート!$B44:$C51,0)),入力シート!$B44:$M51,11,0)),FV(VLOOKUP(I2,入力シート!$B44:$M51,11,0),I2-$D2,,(VLOOKUP(I2,入力シート!$B44:$M51,5,0)*-1)))))</f>
        <v>323.18520116531249</v>
      </c>
      <c r="J12" s="55">
        <f>IF(J3="","",IF(ISERROR(IF(ISERROR(VLOOKUP(J2,入力シート!$B44:$M51,5,0)),I12+(I12*VLOOKUP(MAX(INDEX((入力シート!$B44:$C51&lt;J2)*入力シート!$B44:$C51,0)),入力シート!$B44:$M51,11,0)),FV(VLOOKUP(J2,入力シート!$B44:$M51,11,0),J2-$D2,,(VLOOKUP(J2,入力シート!$B44:$M51,5,0)*-1)))),"",IF(ISERROR(VLOOKUP(J2,入力シート!$B44:$M51,5,0)),I12+(I12*VLOOKUP(MAX(INDEX((入力シート!$B44:$C51&lt;J2)*入力シート!$B44:$C51,0)),入力シート!$B44:$M51,11,0)),FV(VLOOKUP(J2,入力シート!$B44:$M51,11,0),J2-$D2,,(VLOOKUP(J2,入力シート!$B44:$M51,5,0)*-1)))))</f>
        <v>328.03297918279219</v>
      </c>
      <c r="K12" s="55">
        <f>IF(K3="","",IF(ISERROR(IF(ISERROR(VLOOKUP(K2,入力シート!$B44:$M51,5,0)),J12+(J12*VLOOKUP(MAX(INDEX((入力シート!$B44:$C51&lt;K2)*入力シート!$B44:$C51,0)),入力シート!$B44:$M51,11,0)),FV(VLOOKUP(K2,入力シート!$B44:$M51,11,0),K2-$D2,,(VLOOKUP(K2,入力シート!$B44:$M51,5,0)*-1)))),"",IF(ISERROR(VLOOKUP(K2,入力シート!$B44:$M51,5,0)),J12+(J12*VLOOKUP(MAX(INDEX((入力シート!$B44:$C51&lt;K2)*入力シート!$B44:$C51,0)),入力シート!$B44:$M51,11,0)),FV(VLOOKUP(K2,入力シート!$B44:$M51,11,0),K2-$D2,,(VLOOKUP(K2,入力シート!$B44:$M51,5,0)*-1)))))</f>
        <v>332.95347387053408</v>
      </c>
      <c r="L12" s="55">
        <f>IF(L3="","",IF(ISERROR(IF(ISERROR(VLOOKUP(L2,入力シート!$B44:$M51,5,0)),K12+(K12*VLOOKUP(MAX(INDEX((入力シート!$B44:$C51&lt;L2)*入力シート!$B44:$C51,0)),入力シート!$B44:$M51,11,0)),FV(VLOOKUP(L2,入力シート!$B44:$M51,11,0),L2-$D2,,(VLOOKUP(L2,入力シート!$B44:$M51,5,0)*-1)))),"",IF(ISERROR(VLOOKUP(L2,入力シート!$B44:$M51,5,0)),K12+(K12*VLOOKUP(MAX(INDEX((入力シート!$B44:$C51&lt;L2)*入力シート!$B44:$C51,0)),入力シート!$B44:$M51,11,0)),FV(VLOOKUP(L2,入力シート!$B44:$M51,11,0),L2-$D2,,(VLOOKUP(L2,入力シート!$B44:$M51,5,0)*-1)))))</f>
        <v>337.94777597859212</v>
      </c>
      <c r="M12" s="55">
        <f>IF(M3="","",IF(ISERROR(IF(ISERROR(VLOOKUP(M2,入力シート!$B44:$M51,5,0)),L12+(L12*VLOOKUP(MAX(INDEX((入力シート!$B44:$C51&lt;M2)*入力シート!$B44:$C51,0)),入力シート!$B44:$M51,11,0)),FV(VLOOKUP(M2,入力シート!$B44:$M51,11,0),M2-$D2,,(VLOOKUP(M2,入力シート!$B44:$M51,5,0)*-1)))),"",IF(ISERROR(VLOOKUP(M2,入力シート!$B44:$M51,5,0)),L12+(L12*VLOOKUP(MAX(INDEX((入力シート!$B44:$C51&lt;M2)*入力シート!$B44:$C51,0)),入力シート!$B44:$M51,11,0)),FV(VLOOKUP(M2,入力シート!$B44:$M51,11,0),M2-$D2,,(VLOOKUP(M2,入力シート!$B44:$M51,5,0)*-1)))))</f>
        <v>343.01699261827099</v>
      </c>
      <c r="N12" s="55">
        <f>IF(N3="","",IF(ISERROR(IF(ISERROR(VLOOKUP(N2,入力シート!$B44:$M51,5,0)),M12+(M12*VLOOKUP(MAX(INDEX((入力シート!$B44:$C51&lt;N2)*入力シート!$B44:$C51,0)),入力シート!$B44:$M51,11,0)),FV(VLOOKUP(N2,入力シート!$B44:$M51,11,0),N2-$D2,,(VLOOKUP(N2,入力シート!$B44:$M51,5,0)*-1)))),"",IF(ISERROR(VLOOKUP(N2,入力シート!$B44:$M51,5,0)),M12+(M12*VLOOKUP(MAX(INDEX((入力シート!$B44:$C51&lt;N2)*入力シート!$B44:$C51,0)),入力シート!$B44:$M51,11,0)),FV(VLOOKUP(N2,入力シート!$B44:$M51,11,0),N2-$D2,,(VLOOKUP(N2,入力シート!$B44:$M51,5,0)*-1)))))</f>
        <v>348.16224750754503</v>
      </c>
      <c r="O12" s="55">
        <f>IF(O3="","",IF(ISERROR(IF(ISERROR(VLOOKUP(O2,入力シート!$B44:$M51,5,0)),N12+(N12*VLOOKUP(MAX(INDEX((入力シート!$B44:$C51&lt;O2)*入力シート!$B44:$C51,0)),入力シート!$B44:$M51,11,0)),FV(VLOOKUP(O2,入力シート!$B44:$M51,11,0),O2-$D2,,(VLOOKUP(O2,入力シート!$B44:$M51,5,0)*-1)))),"",IF(ISERROR(VLOOKUP(O2,入力シート!$B44:$M51,5,0)),N12+(N12*VLOOKUP(MAX(INDEX((入力シート!$B44:$C51&lt;O2)*入力シート!$B44:$C51,0)),入力シート!$B44:$M51,11,0)),FV(VLOOKUP(O2,入力シート!$B44:$M51,11,0),O2-$D2,,(VLOOKUP(O2,入力シート!$B44:$M51,5,0)*-1)))))</f>
        <v>353.3846812201582</v>
      </c>
      <c r="P12" s="55">
        <f>IF(P3="","",IF(ISERROR(IF(ISERROR(VLOOKUP(P2,入力シート!$B44:$M51,5,0)),O12+(O12*VLOOKUP(MAX(INDEX((入力シート!$B44:$C51&lt;P2)*入力シート!$B44:$C51,0)),入力シート!$B44:$M51,11,0)),FV(VLOOKUP(P2,入力シート!$B44:$M51,11,0),P2-$D2,,(VLOOKUP(P2,入力シート!$B44:$M51,5,0)*-1)))),"",IF(ISERROR(VLOOKUP(P2,入力シート!$B44:$M51,5,0)),O12+(O12*VLOOKUP(MAX(INDEX((入力シート!$B44:$C51&lt;P2)*入力シート!$B44:$C51,0)),入力シート!$B44:$M51,11,0)),FV(VLOOKUP(P2,入力シート!$B44:$M51,11,0),P2-$D2,,(VLOOKUP(P2,入力シート!$B44:$M51,5,0)*-1)))))</f>
        <v>358.68545143846057</v>
      </c>
      <c r="Q12" s="55">
        <f>IF(Q3="","",IF(ISERROR(IF(ISERROR(VLOOKUP(Q2,入力シート!$B44:$M51,5,0)),P12+(P12*VLOOKUP(MAX(INDEX((入力シート!$B44:$C51&lt;Q2)*入力シート!$B44:$C51,0)),入力シート!$B44:$M51,11,0)),FV(VLOOKUP(Q2,入力シート!$B44:$M51,11,0),Q2-$D2,,(VLOOKUP(Q2,入力シート!$B44:$M51,5,0)*-1)))),"",IF(ISERROR(VLOOKUP(Q2,入力シート!$B44:$M51,5,0)),P12+(P12*VLOOKUP(MAX(INDEX((入力シート!$B44:$C51&lt;Q2)*入力シート!$B44:$C51,0)),入力シート!$B44:$M51,11,0)),FV(VLOOKUP(Q2,入力シート!$B44:$M51,11,0),Q2-$D2,,(VLOOKUP(Q2,入力シート!$B44:$M51,5,0)*-1)))))</f>
        <v>364.06573321003748</v>
      </c>
      <c r="R12" s="55">
        <f>IF(R3="","",IF(ISERROR(IF(ISERROR(VLOOKUP(R2,入力シート!$B44:$M51,5,0)),Q12+(Q12*VLOOKUP(MAX(INDEX((入力シート!$B44:$C51&lt;R2)*入力シート!$B44:$C51,0)),入力シート!$B44:$M51,11,0)),FV(VLOOKUP(R2,入力シート!$B44:$M51,11,0),R2-$D2,,(VLOOKUP(R2,入力シート!$B44:$M51,5,0)*-1)))),"",IF(ISERROR(VLOOKUP(R2,入力シート!$B44:$M51,5,0)),Q12+(Q12*VLOOKUP(MAX(INDEX((入力シート!$B44:$C51&lt;R2)*入力シート!$B44:$C51,0)),入力シート!$B44:$M51,11,0)),FV(VLOOKUP(R2,入力シート!$B44:$M51,11,0),R2-$D2,,(VLOOKUP(R2,入力シート!$B44:$M51,5,0)*-1)))))</f>
        <v>369.52671920818807</v>
      </c>
      <c r="S12" s="55">
        <f>IF(S3="","",IF(ISERROR(IF(ISERROR(VLOOKUP(S2,入力シート!$B44:$M51,5,0)),R12+(R12*VLOOKUP(MAX(INDEX((入力シート!$B44:$C51&lt;S2)*入力シート!$B44:$C51,0)),入力シート!$B44:$M51,11,0)),FV(VLOOKUP(S2,入力シート!$B44:$M51,11,0),S2-$D2,,(VLOOKUP(S2,入力シート!$B44:$M51,5,0)*-1)))),"",IF(ISERROR(VLOOKUP(S2,入力シート!$B44:$M51,5,0)),R12+(R12*VLOOKUP(MAX(INDEX((入力シート!$B44:$C51&lt;S2)*入力シート!$B44:$C51,0)),入力シート!$B44:$M51,11,0)),FV(VLOOKUP(S2,入力シート!$B44:$M51,11,0),S2-$D2,,(VLOOKUP(S2,入力シート!$B44:$M51,5,0)*-1)))))</f>
        <v>375.06961999631091</v>
      </c>
      <c r="T12" s="55">
        <f>IF(T3="","",IF(ISERROR(IF(ISERROR(VLOOKUP(T2,入力シート!$B44:$M51,5,0)),S12+(S12*VLOOKUP(MAX(INDEX((入力シート!$B44:$C51&lt;T2)*入力シート!$B44:$C51,0)),入力シート!$B44:$M51,11,0)),FV(VLOOKUP(T2,入力シート!$B44:$M51,11,0),T2-$D2,,(VLOOKUP(T2,入力シート!$B44:$M51,5,0)*-1)))),"",IF(ISERROR(VLOOKUP(T2,入力シート!$B44:$M51,5,0)),S12+(S12*VLOOKUP(MAX(INDEX((入力シート!$B44:$C51&lt;T2)*入力シート!$B44:$C51,0)),入力シート!$B44:$M51,11,0)),FV(VLOOKUP(T2,入力シート!$B44:$M51,11,0),T2-$D2,,(VLOOKUP(T2,入力シート!$B44:$M51,5,0)*-1)))))</f>
        <v>380.69566429625559</v>
      </c>
      <c r="U12" s="55">
        <f>IF(U3="","",IF(ISERROR(IF(ISERROR(VLOOKUP(U2,入力シート!$B44:$M51,5,0)),T12+(T12*VLOOKUP(MAX(INDEX((入力シート!$B44:$C51&lt;U2)*入力シート!$B44:$C51,0)),入力シート!$B44:$M51,11,0)),FV(VLOOKUP(U2,入力シート!$B44:$M51,11,0),U2-$D2,,(VLOOKUP(U2,入力シート!$B44:$M51,5,0)*-1)))),"",IF(ISERROR(VLOOKUP(U2,入力シート!$B44:$M51,5,0)),T12+(T12*VLOOKUP(MAX(INDEX((入力シート!$B44:$C51&lt;U2)*入力シート!$B44:$C51,0)),入力シート!$B44:$M51,11,0)),FV(VLOOKUP(U2,入力シート!$B44:$M51,11,0),U2-$D2,,(VLOOKUP(U2,入力シート!$B44:$M51,5,0)*-1)))))</f>
        <v>386.40609926069942</v>
      </c>
      <c r="V12" s="55">
        <f>IF(V3="","",IF(ISERROR(IF(ISERROR(VLOOKUP(V2,入力シート!$B44:$M51,5,0)),U12+(U12*VLOOKUP(MAX(INDEX((入力シート!$B44:$C51&lt;V2)*入力シート!$B44:$C51,0)),入力シート!$B44:$M51,11,0)),FV(VLOOKUP(V2,入力シート!$B44:$M51,11,0),V2-$D2,,(VLOOKUP(V2,入力シート!$B44:$M51,5,0)*-1)))),"",IF(ISERROR(VLOOKUP(V2,入力シート!$B44:$M51,5,0)),U12+(U12*VLOOKUP(MAX(INDEX((入力シート!$B44:$C51&lt;V2)*入力シート!$B44:$C51,0)),入力シート!$B44:$M51,11,0)),FV(VLOOKUP(V2,入力シート!$B44:$M51,11,0),V2-$D2,,(VLOOKUP(V2,入力シート!$B44:$M51,5,0)*-1)))))</f>
        <v>392.20219074960994</v>
      </c>
      <c r="W12" s="55">
        <f>IF(W3="","",IF(ISERROR(IF(ISERROR(VLOOKUP(W2,入力シート!$B44:$M51,5,0)),V12+(V12*VLOOKUP(MAX(INDEX((入力シート!$B44:$C51&lt;W2)*入力シート!$B44:$C51,0)),入力シート!$B44:$M51,11,0)),FV(VLOOKUP(W2,入力シート!$B44:$M51,11,0),W2-$D2,,(VLOOKUP(W2,入力シート!$B44:$M51,5,0)*-1)))),"",IF(ISERROR(VLOOKUP(W2,入力シート!$B44:$M51,5,0)),V12+(V12*VLOOKUP(MAX(INDEX((入力シート!$B44:$C51&lt;W2)*入力シート!$B44:$C51,0)),入力シート!$B44:$M51,11,0)),FV(VLOOKUP(W2,入力シート!$B44:$M51,11,0),W2-$D2,,(VLOOKUP(W2,入力シート!$B44:$M51,5,0)*-1)))))</f>
        <v>398.08522361085409</v>
      </c>
      <c r="X12" s="55">
        <f>IF(X3="","",IF(ISERROR(IF(ISERROR(VLOOKUP(X2,入力シート!$B44:$M51,5,0)),W12+(W12*VLOOKUP(MAX(INDEX((入力シート!$B44:$C51&lt;X2)*入力シート!$B44:$C51,0)),入力シート!$B44:$M51,11,0)),FV(VLOOKUP(X2,入力シート!$B44:$M51,11,0),X2-$D2,,(VLOOKUP(X2,入力シート!$B44:$M51,5,0)*-1)))),"",IF(ISERROR(VLOOKUP(X2,入力シート!$B44:$M51,5,0)),W12+(W12*VLOOKUP(MAX(INDEX((入力シート!$B44:$C51&lt;X2)*入力シート!$B44:$C51,0)),入力シート!$B44:$M51,11,0)),FV(VLOOKUP(X2,入力シート!$B44:$M51,11,0),X2-$D2,,(VLOOKUP(X2,入力シート!$B44:$M51,5,0)*-1)))))</f>
        <v>404.05650196501688</v>
      </c>
      <c r="Y12" s="55">
        <f>IF(Y3="","",IF(ISERROR(IF(ISERROR(VLOOKUP(Y2,入力シート!$B44:$M51,5,0)),X12+(X12*VLOOKUP(MAX(INDEX((入力シート!$B44:$C51&lt;Y2)*入力シート!$B44:$C51,0)),入力シート!$B44:$M51,11,0)),FV(VLOOKUP(Y2,入力シート!$B44:$M51,11,0),Y2-$D2,,(VLOOKUP(Y2,入力シート!$B44:$M51,5,0)*-1)))),"",IF(ISERROR(VLOOKUP(Y2,入力シート!$B44:$M51,5,0)),X12+(X12*VLOOKUP(MAX(INDEX((入力シート!$B44:$C51&lt;Y2)*入力シート!$B44:$C51,0)),入力シート!$B44:$M51,11,0)),FV(VLOOKUP(Y2,入力シート!$B44:$M51,11,0),Y2-$D2,,(VLOOKUP(Y2,入力シート!$B44:$M51,5,0)*-1)))))</f>
        <v>410.11734949449215</v>
      </c>
      <c r="Z12" s="55">
        <f>IF(Z3="","",IF(ISERROR(IF(ISERROR(VLOOKUP(Z2,入力シート!$B44:$M51,5,0)),Y12+(Y12*VLOOKUP(MAX(INDEX((入力シート!$B44:$C51&lt;Z2)*入力シート!$B44:$C51,0)),入力シート!$B44:$M51,11,0)),FV(VLOOKUP(Z2,入力シート!$B44:$M51,11,0),Z2-$D2,,(VLOOKUP(Z2,入力シート!$B44:$M51,5,0)*-1)))),"",IF(ISERROR(VLOOKUP(Z2,入力シート!$B44:$M51,5,0)),Y12+(Y12*VLOOKUP(MAX(INDEX((入力シート!$B44:$C51&lt;Z2)*入力シート!$B44:$C51,0)),入力シート!$B44:$M51,11,0)),FV(VLOOKUP(Z2,入力シート!$B44:$M51,11,0),Z2-$D2,,(VLOOKUP(Z2,入力シート!$B44:$M51,5,0)*-1)))))</f>
        <v>416.26910973690951</v>
      </c>
      <c r="AA12" s="55">
        <f>IF(AA3="","",IF(ISERROR(IF(ISERROR(VLOOKUP(AA2,入力シート!$B44:$M51,5,0)),Z12+(Z12*VLOOKUP(MAX(INDEX((入力シート!$B44:$C51&lt;AA2)*入力シート!$B44:$C51,0)),入力シート!$B44:$M51,11,0)),FV(VLOOKUP(AA2,入力シート!$B44:$M51,11,0),AA2-$D2,,(VLOOKUP(AA2,入力シート!$B44:$M51,5,0)*-1)))),"",IF(ISERROR(VLOOKUP(AA2,入力シート!$B44:$M51,5,0)),Z12+(Z12*VLOOKUP(MAX(INDEX((入力シート!$B44:$C51&lt;AA2)*入力シート!$B44:$C51,0)),入力シート!$B44:$M51,11,0)),FV(VLOOKUP(AA2,入力シート!$B44:$M51,11,0),AA2-$D2,,(VLOOKUP(AA2,入力シート!$B44:$M51,5,0)*-1)))))</f>
        <v>422.51314638296316</v>
      </c>
      <c r="AB12" s="55">
        <f>IF(AB3="","",IF(ISERROR(IF(ISERROR(VLOOKUP(AB2,入力シート!$B44:$M51,5,0)),AA12+(AA12*VLOOKUP(MAX(INDEX((入力シート!$B44:$C51&lt;AB2)*入力シート!$B44:$C51,0)),入力シート!$B44:$M51,11,0)),FV(VLOOKUP(AB2,入力シート!$B44:$M51,11,0),AB2-$D2,,(VLOOKUP(AB2,入力シート!$B44:$M51,5,0)*-1)))),"",IF(ISERROR(VLOOKUP(AB2,入力シート!$B44:$M51,5,0)),AA12+(AA12*VLOOKUP(MAX(INDEX((入力シート!$B44:$C51&lt;AB2)*入力シート!$B44:$C51,0)),入力シート!$B44:$M51,11,0)),FV(VLOOKUP(AB2,入力シート!$B44:$M51,11,0),AB2-$D2,,(VLOOKUP(AB2,入力シート!$B44:$M51,5,0)*-1)))))</f>
        <v>428.85084357870761</v>
      </c>
      <c r="AC12" s="55">
        <f>IF(AC3="","",IF(ISERROR(IF(ISERROR(VLOOKUP(AC2,入力シート!$B44:$M51,5,0)),AB12+(AB12*VLOOKUP(MAX(INDEX((入力シート!$B44:$C51&lt;AC2)*入力シート!$B44:$C51,0)),入力シート!$B44:$M51,11,0)),FV(VLOOKUP(AC2,入力シート!$B44:$M51,11,0),AC2-$D2,,(VLOOKUP(AC2,入力シート!$B44:$M51,5,0)*-1)))),"",IF(ISERROR(VLOOKUP(AC2,入力シート!$B44:$M51,5,0)),AB12+(AB12*VLOOKUP(MAX(INDEX((入力シート!$B44:$C51&lt;AC2)*入力シート!$B44:$C51,0)),入力シート!$B44:$M51,11,0)),FV(VLOOKUP(AC2,入力シート!$B44:$M51,11,0),AC2-$D2,,(VLOOKUP(AC2,入力シート!$B44:$M51,5,0)*-1)))))</f>
        <v>0</v>
      </c>
      <c r="AD12" s="55">
        <f>IF(AD3="","",IF(ISERROR(IF(ISERROR(VLOOKUP(AD2,入力シート!$B44:$M51,5,0)),AC12+(AC12*VLOOKUP(MAX(INDEX((入力シート!$B44:$C51&lt;AD2)*入力シート!$B44:$C51,0)),入力シート!$B44:$M51,11,0)),FV(VLOOKUP(AD2,入力シート!$B44:$M51,11,0),AD2-$D2,,(VLOOKUP(AD2,入力シート!$B44:$M51,5,0)*-1)))),"",IF(ISERROR(VLOOKUP(AD2,入力シート!$B44:$M51,5,0)),AC12+(AC12*VLOOKUP(MAX(INDEX((入力シート!$B44:$C51&lt;AD2)*入力シート!$B44:$C51,0)),入力シート!$B44:$M51,11,0)),FV(VLOOKUP(AD2,入力シート!$B44:$M51,11,0),AD2-$D2,,(VLOOKUP(AD2,入力シート!$B44:$M51,5,0)*-1)))))</f>
        <v>0</v>
      </c>
      <c r="AE12" s="55">
        <f>IF(AE3="","",IF(ISERROR(IF(ISERROR(VLOOKUP(AE2,入力シート!$B44:$M51,5,0)),AD12+(AD12*VLOOKUP(MAX(INDEX((入力シート!$B44:$C51&lt;AE2)*入力シート!$B44:$C51,0)),入力シート!$B44:$M51,11,0)),FV(VLOOKUP(AE2,入力シート!$B44:$M51,11,0),AE2-$D2,,(VLOOKUP(AE2,入力シート!$B44:$M51,5,0)*-1)))),"",IF(ISERROR(VLOOKUP(AE2,入力シート!$B44:$M51,5,0)),AD12+(AD12*VLOOKUP(MAX(INDEX((入力シート!$B44:$C51&lt;AE2)*入力シート!$B44:$C51,0)),入力シート!$B44:$M51,11,0)),FV(VLOOKUP(AE2,入力シート!$B44:$M51,11,0),AE2-$D2,,(VLOOKUP(AE2,入力シート!$B44:$M51,5,0)*-1)))))</f>
        <v>0</v>
      </c>
      <c r="AF12" s="55">
        <f>IF(AF3="","",IF(ISERROR(IF(ISERROR(VLOOKUP(AF2,入力シート!$B44:$M51,5,0)),AE12+(AE12*VLOOKUP(MAX(INDEX((入力シート!$B44:$C51&lt;AF2)*入力シート!$B44:$C51,0)),入力シート!$B44:$M51,11,0)),FV(VLOOKUP(AF2,入力シート!$B44:$M51,11,0),AF2-$D2,,(VLOOKUP(AF2,入力シート!$B44:$M51,5,0)*-1)))),"",IF(ISERROR(VLOOKUP(AF2,入力シート!$B44:$M51,5,0)),AE12+(AE12*VLOOKUP(MAX(INDEX((入力シート!$B44:$C51&lt;AF2)*入力シート!$B44:$C51,0)),入力シート!$B44:$M51,11,0)),FV(VLOOKUP(AF2,入力シート!$B44:$M51,11,0),AF2-$D2,,(VLOOKUP(AF2,入力シート!$B44:$M51,5,0)*-1)))))</f>
        <v>0</v>
      </c>
      <c r="AG12" s="55">
        <f>IF(AG3="","",IF(ISERROR(IF(ISERROR(VLOOKUP(AG2,入力シート!$B44:$M51,5,0)),AF12+(AF12*VLOOKUP(MAX(INDEX((入力シート!$B44:$C51&lt;AG2)*入力シート!$B44:$C51,0)),入力シート!$B44:$M51,11,0)),FV(VLOOKUP(AG2,入力シート!$B44:$M51,11,0),AG2-$D2,,(VLOOKUP(AG2,入力シート!$B44:$M51,5,0)*-1)))),"",IF(ISERROR(VLOOKUP(AG2,入力シート!$B44:$M51,5,0)),AF12+(AF12*VLOOKUP(MAX(INDEX((入力シート!$B44:$C51&lt;AG2)*入力シート!$B44:$C51,0)),入力シート!$B44:$M51,11,0)),FV(VLOOKUP(AG2,入力シート!$B44:$M51,11,0),AG2-$D2,,(VLOOKUP(AG2,入力シート!$B44:$M51,5,0)*-1)))))</f>
        <v>0</v>
      </c>
      <c r="AH12" s="55">
        <f>IF(AH3="","",IF(ISERROR(IF(ISERROR(VLOOKUP(AH2,入力シート!$B44:$M51,5,0)),AG12+(AG12*VLOOKUP(MAX(INDEX((入力シート!$B44:$C51&lt;AH2)*入力シート!$B44:$C51,0)),入力シート!$B44:$M51,11,0)),FV(VLOOKUP(AH2,入力シート!$B44:$M51,11,0),AH2-$D2,,(VLOOKUP(AH2,入力シート!$B44:$M51,5,0)*-1)))),"",IF(ISERROR(VLOOKUP(AH2,入力シート!$B44:$M51,5,0)),AG12+(AG12*VLOOKUP(MAX(INDEX((入力シート!$B44:$C51&lt;AH2)*入力シート!$B44:$C51,0)),入力シート!$B44:$M51,11,0)),FV(VLOOKUP(AH2,入力シート!$B44:$M51,11,0),AH2-$D2,,(VLOOKUP(AH2,入力シート!$B44:$M51,5,0)*-1)))))</f>
        <v>0</v>
      </c>
      <c r="AI12" s="55">
        <f>IF(AI3="","",IF(ISERROR(IF(ISERROR(VLOOKUP(AI2,入力シート!$B44:$M51,5,0)),AH12+(AH12*VLOOKUP(MAX(INDEX((入力シート!$B44:$C51&lt;AI2)*入力シート!$B44:$C51,0)),入力シート!$B44:$M51,11,0)),FV(VLOOKUP(AI2,入力シート!$B44:$M51,11,0),AI2-$D2,,(VLOOKUP(AI2,入力シート!$B44:$M51,5,0)*-1)))),"",IF(ISERROR(VLOOKUP(AI2,入力シート!$B44:$M51,5,0)),AH12+(AH12*VLOOKUP(MAX(INDEX((入力シート!$B44:$C51&lt;AI2)*入力シート!$B44:$C51,0)),入力シート!$B44:$M51,11,0)),FV(VLOOKUP(AI2,入力シート!$B44:$M51,11,0),AI2-$D2,,(VLOOKUP(AI2,入力シート!$B44:$M51,5,0)*-1)))))</f>
        <v>0</v>
      </c>
      <c r="AJ12" s="55">
        <f>IF(AJ3="","",IF(ISERROR(IF(ISERROR(VLOOKUP(AJ2,入力シート!$B44:$M51,5,0)),AI12+(AI12*VLOOKUP(MAX(INDEX((入力シート!$B44:$C51&lt;AJ2)*入力シート!$B44:$C51,0)),入力シート!$B44:$M51,11,0)),FV(VLOOKUP(AJ2,入力シート!$B44:$M51,11,0),AJ2-$D2,,(VLOOKUP(AJ2,入力シート!$B44:$M51,5,0)*-1)))),"",IF(ISERROR(VLOOKUP(AJ2,入力シート!$B44:$M51,5,0)),AI12+(AI12*VLOOKUP(MAX(INDEX((入力シート!$B44:$C51&lt;AJ2)*入力シート!$B44:$C51,0)),入力シート!$B44:$M51,11,0)),FV(VLOOKUP(AJ2,入力シート!$B44:$M51,11,0),AJ2-$D2,,(VLOOKUP(AJ2,入力シート!$B44:$M51,5,0)*-1)))))</f>
        <v>0</v>
      </c>
      <c r="AK12" s="55">
        <f>IF(AK3="","",IF(ISERROR(IF(ISERROR(VLOOKUP(AK2,入力シート!$B44:$M51,5,0)),AJ12+(AJ12*VLOOKUP(MAX(INDEX((入力シート!$B44:$C51&lt;AK2)*入力シート!$B44:$C51,0)),入力シート!$B44:$M51,11,0)),FV(VLOOKUP(AK2,入力シート!$B44:$M51,11,0),AK2-$D2,,(VLOOKUP(AK2,入力シート!$B44:$M51,5,0)*-1)))),"",IF(ISERROR(VLOOKUP(AK2,入力シート!$B44:$M51,5,0)),AJ12+(AJ12*VLOOKUP(MAX(INDEX((入力シート!$B44:$C51&lt;AK2)*入力シート!$B44:$C51,0)),入力シート!$B44:$M51,11,0)),FV(VLOOKUP(AK2,入力シート!$B44:$M51,11,0),AK2-$D2,,(VLOOKUP(AK2,入力シート!$B44:$M51,5,0)*-1)))))</f>
        <v>0</v>
      </c>
      <c r="AL12" s="55">
        <f>IF(AL3="","",IF(ISERROR(IF(ISERROR(VLOOKUP(AL2,入力シート!$B44:$M51,5,0)),AK12+(AK12*VLOOKUP(MAX(INDEX((入力シート!$B44:$C51&lt;AL2)*入力シート!$B44:$C51,0)),入力シート!$B44:$M51,11,0)),FV(VLOOKUP(AL2,入力シート!$B44:$M51,11,0),AL2-$D2,,(VLOOKUP(AL2,入力シート!$B44:$M51,5,0)*-1)))),"",IF(ISERROR(VLOOKUP(AL2,入力シート!$B44:$M51,5,0)),AK12+(AK12*VLOOKUP(MAX(INDEX((入力シート!$B44:$C51&lt;AL2)*入力シート!$B44:$C51,0)),入力シート!$B44:$M51,11,0)),FV(VLOOKUP(AL2,入力シート!$B44:$M51,11,0),AL2-$D2,,(VLOOKUP(AL2,入力シート!$B44:$M51,5,0)*-1)))))</f>
        <v>0</v>
      </c>
      <c r="AM12" s="55">
        <f>IF(AM3="","",IF(ISERROR(IF(ISERROR(VLOOKUP(AM2,入力シート!$B44:$M51,5,0)),AL12+(AL12*VLOOKUP(MAX(INDEX((入力シート!$B44:$C51&lt;AM2)*入力シート!$B44:$C51,0)),入力シート!$B44:$M51,11,0)),FV(VLOOKUP(AM2,入力シート!$B44:$M51,11,0),AM2-$D2,,(VLOOKUP(AM2,入力シート!$B44:$M51,5,0)*-1)))),"",IF(ISERROR(VLOOKUP(AM2,入力シート!$B44:$M51,5,0)),AL12+(AL12*VLOOKUP(MAX(INDEX((入力シート!$B44:$C51&lt;AM2)*入力シート!$B44:$C51,0)),入力シート!$B44:$M51,11,0)),FV(VLOOKUP(AM2,入力シート!$B44:$M51,11,0),AM2-$D2,,(VLOOKUP(AM2,入力シート!$B44:$M51,5,0)*-1)))))</f>
        <v>0</v>
      </c>
      <c r="AN12" s="55">
        <f>IF(AN3="","",IF(ISERROR(IF(ISERROR(VLOOKUP(AN2,入力シート!$B44:$M51,5,0)),AM12+(AM12*VLOOKUP(MAX(INDEX((入力シート!$B44:$C51&lt;AN2)*入力シート!$B44:$C51,0)),入力シート!$B44:$M51,11,0)),FV(VLOOKUP(AN2,入力シート!$B44:$M51,11,0),AN2-$D2,,(VLOOKUP(AN2,入力シート!$B44:$M51,5,0)*-1)))),"",IF(ISERROR(VLOOKUP(AN2,入力シート!$B44:$M51,5,0)),AM12+(AM12*VLOOKUP(MAX(INDEX((入力シート!$B44:$C51&lt;AN2)*入力シート!$B44:$C51,0)),入力シート!$B44:$M51,11,0)),FV(VLOOKUP(AN2,入力シート!$B44:$M51,11,0),AN2-$D2,,(VLOOKUP(AN2,入力シート!$B44:$M51,5,0)*-1)))))</f>
        <v>0</v>
      </c>
      <c r="AO12" s="55">
        <f>IF(AO3="","",IF(ISERROR(IF(ISERROR(VLOOKUP(AO2,入力シート!$B44:$M51,5,0)),AN12+(AN12*VLOOKUP(MAX(INDEX((入力シート!$B44:$C51&lt;AO2)*入力シート!$B44:$C51,0)),入力シート!$B44:$M51,11,0)),FV(VLOOKUP(AO2,入力シート!$B44:$M51,11,0),AO2-$D2,,(VLOOKUP(AO2,入力シート!$B44:$M51,5,0)*-1)))),"",IF(ISERROR(VLOOKUP(AO2,入力シート!$B44:$M51,5,0)),AN12+(AN12*VLOOKUP(MAX(INDEX((入力シート!$B44:$C51&lt;AO2)*入力シート!$B44:$C51,0)),入力シート!$B44:$M51,11,0)),FV(VLOOKUP(AO2,入力シート!$B44:$M51,11,0),AO2-$D2,,(VLOOKUP(AO2,入力シート!$B44:$M51,5,0)*-1)))))</f>
        <v>0</v>
      </c>
      <c r="AP12" s="55">
        <f>IF(AP3="","",IF(ISERROR(IF(ISERROR(VLOOKUP(AP2,入力シート!$B44:$M51,5,0)),AO12+(AO12*VLOOKUP(MAX(INDEX((入力シート!$B44:$C51&lt;AP2)*入力シート!$B44:$C51,0)),入力シート!$B44:$M51,11,0)),FV(VLOOKUP(AP2,入力シート!$B44:$M51,11,0),AP2-$D2,,(VLOOKUP(AP2,入力シート!$B44:$M51,5,0)*-1)))),"",IF(ISERROR(VLOOKUP(AP2,入力シート!$B44:$M51,5,0)),AO12+(AO12*VLOOKUP(MAX(INDEX((入力シート!$B44:$C51&lt;AP2)*入力シート!$B44:$C51,0)),入力シート!$B44:$M51,11,0)),FV(VLOOKUP(AP2,入力シート!$B44:$M51,11,0),AP2-$D2,,(VLOOKUP(AP2,入力シート!$B44:$M51,5,0)*-1)))))</f>
        <v>0</v>
      </c>
      <c r="AQ12" s="55">
        <f>IF(AQ3="","",IF(ISERROR(IF(ISERROR(VLOOKUP(AQ2,入力シート!$B44:$M51,5,0)),AP12+(AP12*VLOOKUP(MAX(INDEX((入力シート!$B44:$C51&lt;AQ2)*入力シート!$B44:$C51,0)),入力シート!$B44:$M51,11,0)),FV(VLOOKUP(AQ2,入力シート!$B44:$M51,11,0),AQ2-$D2,,(VLOOKUP(AQ2,入力シート!$B44:$M51,5,0)*-1)))),"",IF(ISERROR(VLOOKUP(AQ2,入力シート!$B44:$M51,5,0)),AP12+(AP12*VLOOKUP(MAX(INDEX((入力シート!$B44:$C51&lt;AQ2)*入力シート!$B44:$C51,0)),入力シート!$B44:$M51,11,0)),FV(VLOOKUP(AQ2,入力シート!$B44:$M51,11,0),AQ2-$D2,,(VLOOKUP(AQ2,入力シート!$B44:$M51,5,0)*-1)))))</f>
        <v>0</v>
      </c>
      <c r="AR12" s="55">
        <f>IF(AR3="","",IF(ISERROR(IF(ISERROR(VLOOKUP(AR2,入力シート!$B44:$M51,5,0)),AQ12+(AQ12*VLOOKUP(MAX(INDEX((入力シート!$B44:$C51&lt;AR2)*入力シート!$B44:$C51,0)),入力シート!$B44:$M51,11,0)),FV(VLOOKUP(AR2,入力シート!$B44:$M51,11,0),AR2-$D2,,(VLOOKUP(AR2,入力シート!$B44:$M51,5,0)*-1)))),"",IF(ISERROR(VLOOKUP(AR2,入力シート!$B44:$M51,5,0)),AQ12+(AQ12*VLOOKUP(MAX(INDEX((入力シート!$B44:$C51&lt;AR2)*入力シート!$B44:$C51,0)),入力シート!$B44:$M51,11,0)),FV(VLOOKUP(AR2,入力シート!$B44:$M51,11,0),AR2-$D2,,(VLOOKUP(AR2,入力シート!$B44:$M51,5,0)*-1)))))</f>
        <v>0</v>
      </c>
      <c r="AS12" s="55">
        <f>IF(AS3="","",IF(ISERROR(IF(ISERROR(VLOOKUP(AS2,入力シート!$B44:$M51,5,0)),AR12+(AR12*VLOOKUP(MAX(INDEX((入力シート!$B44:$C51&lt;AS2)*入力シート!$B44:$C51,0)),入力シート!$B44:$M51,11,0)),FV(VLOOKUP(AS2,入力シート!$B44:$M51,11,0),AS2-$D2,,(VLOOKUP(AS2,入力シート!$B44:$M51,5,0)*-1)))),"",IF(ISERROR(VLOOKUP(AS2,入力シート!$B44:$M51,5,0)),AR12+(AR12*VLOOKUP(MAX(INDEX((入力シート!$B44:$C51&lt;AS2)*入力シート!$B44:$C51,0)),入力シート!$B44:$M51,11,0)),FV(VLOOKUP(AS2,入力シート!$B44:$M51,11,0),AS2-$D2,,(VLOOKUP(AS2,入力シート!$B44:$M51,5,0)*-1)))))</f>
        <v>0</v>
      </c>
      <c r="AT12" s="55">
        <f>IF(AT3="","",IF(ISERROR(IF(ISERROR(VLOOKUP(AT2,入力シート!$B44:$M51,5,0)),AS12+(AS12*VLOOKUP(MAX(INDEX((入力シート!$B44:$C51&lt;AT2)*入力シート!$B44:$C51,0)),入力シート!$B44:$M51,11,0)),FV(VLOOKUP(AT2,入力シート!$B44:$M51,11,0),AT2-$D2,,(VLOOKUP(AT2,入力シート!$B44:$M51,5,0)*-1)))),"",IF(ISERROR(VLOOKUP(AT2,入力シート!$B44:$M51,5,0)),AS12+(AS12*VLOOKUP(MAX(INDEX((入力シート!$B44:$C51&lt;AT2)*入力シート!$B44:$C51,0)),入力シート!$B44:$M51,11,0)),FV(VLOOKUP(AT2,入力シート!$B44:$M51,11,0),AT2-$D2,,(VLOOKUP(AT2,入力シート!$B44:$M51,5,0)*-1)))))</f>
        <v>0</v>
      </c>
      <c r="AU12" s="55">
        <f>IF(AU3="","",IF(ISERROR(IF(ISERROR(VLOOKUP(AU2,入力シート!$B44:$M51,5,0)),AT12+(AT12*VLOOKUP(MAX(INDEX((入力シート!$B44:$C51&lt;AU2)*入力シート!$B44:$C51,0)),入力シート!$B44:$M51,11,0)),FV(VLOOKUP(AU2,入力シート!$B44:$M51,11,0),AU2-$D2,,(VLOOKUP(AU2,入力シート!$B44:$M51,5,0)*-1)))),"",IF(ISERROR(VLOOKUP(AU2,入力シート!$B44:$M51,5,0)),AT12+(AT12*VLOOKUP(MAX(INDEX((入力シート!$B44:$C51&lt;AU2)*入力シート!$B44:$C51,0)),入力シート!$B44:$M51,11,0)),FV(VLOOKUP(AU2,入力シート!$B44:$M51,11,0),AU2-$D2,,(VLOOKUP(AU2,入力シート!$B44:$M51,5,0)*-1)))))</f>
        <v>0</v>
      </c>
      <c r="AV12" s="55">
        <f>IF(AV3="","",IF(ISERROR(IF(ISERROR(VLOOKUP(AV2,入力シート!$B44:$M51,5,0)),AU12+(AU12*VLOOKUP(MAX(INDEX((入力シート!$B44:$C51&lt;AV2)*入力シート!$B44:$C51,0)),入力シート!$B44:$M51,11,0)),FV(VLOOKUP(AV2,入力シート!$B44:$M51,11,0),AV2-$D2,,(VLOOKUP(AV2,入力シート!$B44:$M51,5,0)*-1)))),"",IF(ISERROR(VLOOKUP(AV2,入力シート!$B44:$M51,5,0)),AU12+(AU12*VLOOKUP(MAX(INDEX((入力シート!$B44:$C51&lt;AV2)*入力シート!$B44:$C51,0)),入力シート!$B44:$M51,11,0)),FV(VLOOKUP(AV2,入力シート!$B44:$M51,11,0),AV2-$D2,,(VLOOKUP(AV2,入力シート!$B44:$M51,5,0)*-1)))))</f>
        <v>0</v>
      </c>
      <c r="AW12" s="55">
        <f>IF(AW3="","",IF(ISERROR(IF(ISERROR(VLOOKUP(AW2,入力シート!$B44:$M51,5,0)),AV12+(AV12*VLOOKUP(MAX(INDEX((入力シート!$B44:$C51&lt;AW2)*入力シート!$B44:$C51,0)),入力シート!$B44:$M51,11,0)),FV(VLOOKUP(AW2,入力シート!$B44:$M51,11,0),AW2-$D2,,(VLOOKUP(AW2,入力シート!$B44:$M51,5,0)*-1)))),"",IF(ISERROR(VLOOKUP(AW2,入力シート!$B44:$M51,5,0)),AV12+(AV12*VLOOKUP(MAX(INDEX((入力シート!$B44:$C51&lt;AW2)*入力シート!$B44:$C51,0)),入力シート!$B44:$M51,11,0)),FV(VLOOKUP(AW2,入力シート!$B44:$M51,11,0),AW2-$D2,,(VLOOKUP(AW2,入力シート!$B44:$M51,5,0)*-1)))))</f>
        <v>0</v>
      </c>
      <c r="AX12" s="55">
        <f>IF(AX3="","",IF(ISERROR(IF(ISERROR(VLOOKUP(AX2,入力シート!$B44:$M51,5,0)),AW12+(AW12*VLOOKUP(MAX(INDEX((入力シート!$B44:$C51&lt;AX2)*入力シート!$B44:$C51,0)),入力シート!$B44:$M51,11,0)),FV(VLOOKUP(AX2,入力シート!$B44:$M51,11,0),AX2-$D2,,(VLOOKUP(AX2,入力シート!$B44:$M51,5,0)*-1)))),"",IF(ISERROR(VLOOKUP(AX2,入力シート!$B44:$M51,5,0)),AW12+(AW12*VLOOKUP(MAX(INDEX((入力シート!$B44:$C51&lt;AX2)*入力シート!$B44:$C51,0)),入力シート!$B44:$M51,11,0)),FV(VLOOKUP(AX2,入力シート!$B44:$M51,11,0),AX2-$D2,,(VLOOKUP(AX2,入力シート!$B44:$M51,5,0)*-1)))))</f>
        <v>0</v>
      </c>
      <c r="AY12" s="55">
        <f>IF(AY3="","",IF(ISERROR(IF(ISERROR(VLOOKUP(AY2,入力シート!$B44:$M51,5,0)),AX12+(AX12*VLOOKUP(MAX(INDEX((入力シート!$B44:$C51&lt;AY2)*入力シート!$B44:$C51,0)),入力シート!$B44:$M51,11,0)),FV(VLOOKUP(AY2,入力シート!$B44:$M51,11,0),AY2-$D2,,(VLOOKUP(AY2,入力シート!$B44:$M51,5,0)*-1)))),"",IF(ISERROR(VLOOKUP(AY2,入力シート!$B44:$M51,5,0)),AX12+(AX12*VLOOKUP(MAX(INDEX((入力シート!$B44:$C51&lt;AY2)*入力シート!$B44:$C51,0)),入力シート!$B44:$M51,11,0)),FV(VLOOKUP(AY2,入力シート!$B44:$M51,11,0),AY2-$D2,,(VLOOKUP(AY2,入力シート!$B44:$M51,5,0)*-1)))))</f>
        <v>0</v>
      </c>
      <c r="AZ12" s="55">
        <f>IF(AZ3="","",IF(ISERROR(IF(ISERROR(VLOOKUP(AZ2,入力シート!$B44:$M51,5,0)),AY12+(AY12*VLOOKUP(MAX(INDEX((入力シート!$B44:$C51&lt;AZ2)*入力シート!$B44:$C51,0)),入力シート!$B44:$M51,11,0)),FV(VLOOKUP(AZ2,入力シート!$B44:$M51,11,0),AZ2-$D2,,(VLOOKUP(AZ2,入力シート!$B44:$M51,5,0)*-1)))),"",IF(ISERROR(VLOOKUP(AZ2,入力シート!$B44:$M51,5,0)),AY12+(AY12*VLOOKUP(MAX(INDEX((入力シート!$B44:$C51&lt;AZ2)*入力シート!$B44:$C51,0)),入力シート!$B44:$M51,11,0)),FV(VLOOKUP(AZ2,入力シート!$B44:$M51,11,0),AZ2-$D2,,(VLOOKUP(AZ2,入力シート!$B44:$M51,5,0)*-1)))))</f>
        <v>0</v>
      </c>
      <c r="BA12" s="55">
        <f>IF(BA3="","",IF(ISERROR(IF(ISERROR(VLOOKUP(BA2,入力シート!$B44:$M51,5,0)),AZ12+(AZ12*VLOOKUP(MAX(INDEX((入力シート!$B44:$C51&lt;BA2)*入力シート!$B44:$C51,0)),入力シート!$B44:$M51,11,0)),FV(VLOOKUP(BA2,入力シート!$B44:$M51,11,0),BA2-$D2,,(VLOOKUP(BA2,入力シート!$B44:$M51,5,0)*-1)))),"",IF(ISERROR(VLOOKUP(BA2,入力シート!$B44:$M51,5,0)),AZ12+(AZ12*VLOOKUP(MAX(INDEX((入力シート!$B44:$C51&lt;BA2)*入力シート!$B44:$C51,0)),入力シート!$B44:$M51,11,0)),FV(VLOOKUP(BA2,入力シート!$B44:$M51,11,0),BA2-$D2,,(VLOOKUP(BA2,入力シート!$B44:$M51,5,0)*-1)))))</f>
        <v>0</v>
      </c>
      <c r="BB12" s="55">
        <f>IF(BB3="","",IF(ISERROR(IF(ISERROR(VLOOKUP(BB2,入力シート!$B44:$M51,5,0)),BA12+(BA12*VLOOKUP(MAX(INDEX((入力シート!$B44:$C51&lt;BB2)*入力シート!$B44:$C51,0)),入力シート!$B44:$M51,11,0)),FV(VLOOKUP(BB2,入力シート!$B44:$M51,11,0),BB2-$D2,,(VLOOKUP(BB2,入力シート!$B44:$M51,5,0)*-1)))),"",IF(ISERROR(VLOOKUP(BB2,入力シート!$B44:$M51,5,0)),BA12+(BA12*VLOOKUP(MAX(INDEX((入力シート!$B44:$C51&lt;BB2)*入力シート!$B44:$C51,0)),入力シート!$B44:$M51,11,0)),FV(VLOOKUP(BB2,入力シート!$B44:$M51,11,0),BB2-$D2,,(VLOOKUP(BB2,入力シート!$B44:$M51,5,0)*-1)))))</f>
        <v>0</v>
      </c>
      <c r="BC12" s="55">
        <f>IF(BC3="","",IF(ISERROR(IF(ISERROR(VLOOKUP(BC2,入力シート!$B44:$M51,5,0)),BB12+(BB12*VLOOKUP(MAX(INDEX((入力シート!$B44:$C51&lt;BC2)*入力シート!$B44:$C51,0)),入力シート!$B44:$M51,11,0)),FV(VLOOKUP(BC2,入力シート!$B44:$M51,11,0),BC2-$D2,,(VLOOKUP(BC2,入力シート!$B44:$M51,5,0)*-1)))),"",IF(ISERROR(VLOOKUP(BC2,入力シート!$B44:$M51,5,0)),BB12+(BB12*VLOOKUP(MAX(INDEX((入力シート!$B44:$C51&lt;BC2)*入力シート!$B44:$C51,0)),入力シート!$B44:$M51,11,0)),FV(VLOOKUP(BC2,入力シート!$B44:$M51,11,0),BC2-$D2,,(VLOOKUP(BC2,入力シート!$B44:$M51,5,0)*-1)))))</f>
        <v>0</v>
      </c>
      <c r="BD12" s="55">
        <f>IF(BD3="","",IF(ISERROR(IF(ISERROR(VLOOKUP(BD2,入力シート!$B44:$M51,5,0)),BC12+(BC12*VLOOKUP(MAX(INDEX((入力シート!$B44:$C51&lt;BD2)*入力シート!$B44:$C51,0)),入力シート!$B44:$M51,11,0)),FV(VLOOKUP(BD2,入力シート!$B44:$M51,11,0),BD2-$D2,,(VLOOKUP(BD2,入力シート!$B44:$M51,5,0)*-1)))),"",IF(ISERROR(VLOOKUP(BD2,入力シート!$B44:$M51,5,0)),BC12+(BC12*VLOOKUP(MAX(INDEX((入力シート!$B44:$C51&lt;BD2)*入力シート!$B44:$C51,0)),入力シート!$B44:$M51,11,0)),FV(VLOOKUP(BD2,入力シート!$B44:$M51,11,0),BD2-$D2,,(VLOOKUP(BD2,入力シート!$B44:$M51,5,0)*-1)))))</f>
        <v>0</v>
      </c>
      <c r="BE12" s="55">
        <f>IF(BE3="","",IF(ISERROR(IF(ISERROR(VLOOKUP(BE2,入力シート!$B44:$M51,5,0)),BD12+(BD12*VLOOKUP(MAX(INDEX((入力シート!$B44:$C51&lt;BE2)*入力シート!$B44:$C51,0)),入力シート!$B44:$M51,11,0)),FV(VLOOKUP(BE2,入力シート!$B44:$M51,11,0),BE2-$D2,,(VLOOKUP(BE2,入力シート!$B44:$M51,5,0)*-1)))),"",IF(ISERROR(VLOOKUP(BE2,入力シート!$B44:$M51,5,0)),BD12+(BD12*VLOOKUP(MAX(INDEX((入力シート!$B44:$C51&lt;BE2)*入力シート!$B44:$C51,0)),入力シート!$B44:$M51,11,0)),FV(VLOOKUP(BE2,入力シート!$B44:$M51,11,0),BE2-$D2,,(VLOOKUP(BE2,入力シート!$B44:$M51,5,0)*-1)))))</f>
        <v>0</v>
      </c>
      <c r="BF12" s="55">
        <f>IF(BF3="","",IF(ISERROR(IF(ISERROR(VLOOKUP(BF2,入力シート!$B44:$M51,5,0)),BE12+(BE12*VLOOKUP(MAX(INDEX((入力シート!$B44:$C51&lt;BF2)*入力シート!$B44:$C51,0)),入力シート!$B44:$M51,11,0)),FV(VLOOKUP(BF2,入力シート!$B44:$M51,11,0),BF2-$D2,,(VLOOKUP(BF2,入力シート!$B44:$M51,5,0)*-1)))),"",IF(ISERROR(VLOOKUP(BF2,入力シート!$B44:$M51,5,0)),BE12+(BE12*VLOOKUP(MAX(INDEX((入力シート!$B44:$C51&lt;BF2)*入力シート!$B44:$C51,0)),入力シート!$B44:$M51,11,0)),FV(VLOOKUP(BF2,入力シート!$B44:$M51,11,0),BF2-$D2,,(VLOOKUP(BF2,入力シート!$B44:$M51,5,0)*-1)))))</f>
        <v>0</v>
      </c>
      <c r="BG12" s="55">
        <f>IF(BG3="","",IF(ISERROR(IF(ISERROR(VLOOKUP(BG2,入力シート!$B44:$M51,5,0)),BF12+(BF12*VLOOKUP(MAX(INDEX((入力シート!$B44:$C51&lt;BG2)*入力シート!$B44:$C51,0)),入力シート!$B44:$M51,11,0)),FV(VLOOKUP(BG2,入力シート!$B44:$M51,11,0),BG2-$D2,,(VLOOKUP(BG2,入力シート!$B44:$M51,5,0)*-1)))),"",IF(ISERROR(VLOOKUP(BG2,入力シート!$B44:$M51,5,0)),BF12+(BF12*VLOOKUP(MAX(INDEX((入力シート!$B44:$C51&lt;BG2)*入力シート!$B44:$C51,0)),入力シート!$B44:$M51,11,0)),FV(VLOOKUP(BG2,入力シート!$B44:$M51,11,0),BG2-$D2,,(VLOOKUP(BG2,入力シート!$B44:$M51,5,0)*-1)))))</f>
        <v>0</v>
      </c>
      <c r="BH12" s="55" t="str">
        <f>IF(BH3="","",IF(ISERROR(IF(ISERROR(VLOOKUP(BH2,入力シート!$B44:$M51,5,0)),BG12+(BG12*VLOOKUP(MAX(INDEX((入力シート!$B44:$C51&lt;BH2)*入力シート!$B44:$C51,0)),入力シート!$B44:$M51,11,0)),FV(VLOOKUP(BH2,入力シート!$B44:$M51,11,0),BH2-$D2,,(VLOOKUP(BH2,入力シート!$B44:$M51,5,0)*-1)))),"",IF(ISERROR(VLOOKUP(BH2,入力シート!$B44:$M51,5,0)),BG12+(BG12*VLOOKUP(MAX(INDEX((入力シート!$B44:$C51&lt;BH2)*入力シート!$B44:$C51,0)),入力シート!$B44:$M51,11,0)),FV(VLOOKUP(BH2,入力シート!$B44:$M51,11,0),BH2-$D2,,(VLOOKUP(BH2,入力シート!$B44:$M51,5,0)*-1)))))</f>
        <v/>
      </c>
      <c r="BI12" s="55" t="str">
        <f>IF(BI3="","",IF(ISERROR(IF(ISERROR(VLOOKUP(BI2,入力シート!$B44:$M51,5,0)),BH12+(BH12*VLOOKUP(MAX(INDEX((入力シート!$B44:$C51&lt;BI2)*入力シート!$B44:$C51,0)),入力シート!$B44:$M51,11,0)),FV(VLOOKUP(BI2,入力シート!$B44:$M51,11,0),BI2-$D2,,(VLOOKUP(BI2,入力シート!$B44:$M51,5,0)*-1)))),"",IF(ISERROR(VLOOKUP(BI2,入力シート!$B44:$M51,5,0)),BH12+(BH12*VLOOKUP(MAX(INDEX((入力シート!$B44:$C51&lt;BI2)*入力シート!$B44:$C51,0)),入力シート!$B44:$M51,11,0)),FV(VLOOKUP(BI2,入力シート!$B44:$M51,11,0),BI2-$D2,,(VLOOKUP(BI2,入力シート!$B44:$M51,5,0)*-1)))))</f>
        <v/>
      </c>
      <c r="BJ12" s="55" t="str">
        <f>IF(BJ3="","",IF(ISERROR(IF(ISERROR(VLOOKUP(BJ2,入力シート!$B44:$M51,5,0)),BI12+(BI12*VLOOKUP(MAX(INDEX((入力シート!$B44:$C51&lt;BJ2)*入力シート!$B44:$C51,0)),入力シート!$B44:$M51,11,0)),FV(VLOOKUP(BJ2,入力シート!$B44:$M51,11,0),BJ2-$D2,,(VLOOKUP(BJ2,入力シート!$B44:$M51,5,0)*-1)))),"",IF(ISERROR(VLOOKUP(BJ2,入力シート!$B44:$M51,5,0)),BI12+(BI12*VLOOKUP(MAX(INDEX((入力シート!$B44:$C51&lt;BJ2)*入力シート!$B44:$C51,0)),入力シート!$B44:$M51,11,0)),FV(VLOOKUP(BJ2,入力シート!$B44:$M51,11,0),BJ2-$D2,,(VLOOKUP(BJ2,入力シート!$B44:$M51,5,0)*-1)))))</f>
        <v/>
      </c>
      <c r="BK12" s="55" t="str">
        <f>IF(BK3="","",IF(ISERROR(IF(ISERROR(VLOOKUP(BK2,入力シート!$B44:$M51,5,0)),BJ12+(BJ12*VLOOKUP(MAX(INDEX((入力シート!$B44:$C51&lt;BK2)*入力シート!$B44:$C51,0)),入力シート!$B44:$M51,11,0)),FV(VLOOKUP(BK2,入力シート!$B44:$M51,11,0),BK2-$D2,,(VLOOKUP(BK2,入力シート!$B44:$M51,5,0)*-1)))),"",IF(ISERROR(VLOOKUP(BK2,入力シート!$B44:$M51,5,0)),BJ12+(BJ12*VLOOKUP(MAX(INDEX((入力シート!$B44:$C51&lt;BK2)*入力シート!$B44:$C51,0)),入力シート!$B44:$M51,11,0)),FV(VLOOKUP(BK2,入力シート!$B44:$M51,11,0),BK2-$D2,,(VLOOKUP(BK2,入力シート!$B44:$M51,5,0)*-1)))))</f>
        <v/>
      </c>
      <c r="BL12" s="55" t="str">
        <f>IF(BL3="","",IF(ISERROR(IF(ISERROR(VLOOKUP(BL2,入力シート!$B44:$M51,5,0)),BK12+(BK12*VLOOKUP(MAX(INDEX((入力シート!$B44:$C51&lt;BL2)*入力シート!$B44:$C51,0)),入力シート!$B44:$M51,11,0)),FV(VLOOKUP(BL2,入力シート!$B44:$M51,11,0),BL2-$D2,,(VLOOKUP(BL2,入力シート!$B44:$M51,5,0)*-1)))),"",IF(ISERROR(VLOOKUP(BL2,入力シート!$B44:$M51,5,0)),BK12+(BK12*VLOOKUP(MAX(INDEX((入力シート!$B44:$C51&lt;BL2)*入力シート!$B44:$C51,0)),入力シート!$B44:$M51,11,0)),FV(VLOOKUP(BL2,入力シート!$B44:$M51,11,0),BL2-$D2,,(VLOOKUP(BL2,入力シート!$B44:$M51,5,0)*-1)))))</f>
        <v/>
      </c>
      <c r="BM12" s="55" t="str">
        <f>IF(BM3="","",IF(ISERROR(IF(ISERROR(VLOOKUP(BM2,入力シート!$B44:$M51,5,0)),BL12+(BL12*VLOOKUP(MAX(INDEX((入力シート!$B44:$C51&lt;BM2)*入力シート!$B44:$C51,0)),入力シート!$B44:$M51,11,0)),FV(VLOOKUP(BM2,入力シート!$B44:$M51,11,0),BM2-$D2,,(VLOOKUP(BM2,入力シート!$B44:$M51,5,0)*-1)))),"",IF(ISERROR(VLOOKUP(BM2,入力シート!$B44:$M51,5,0)),BL12+(BL12*VLOOKUP(MAX(INDEX((入力シート!$B44:$C51&lt;BM2)*入力シート!$B44:$C51,0)),入力シート!$B44:$M51,11,0)),FV(VLOOKUP(BM2,入力シート!$B44:$M51,11,0),BM2-$D2,,(VLOOKUP(BM2,入力シート!$B44:$M51,5,0)*-1)))))</f>
        <v/>
      </c>
      <c r="BN12" s="55" t="str">
        <f>IF(BN3="","",IF(ISERROR(IF(ISERROR(VLOOKUP(BN2,入力シート!$B44:$M51,5,0)),BM12+(BM12*VLOOKUP(MAX(INDEX((入力シート!$B44:$C51&lt;BN2)*入力シート!$B44:$C51,0)),入力シート!$B44:$M51,11,0)),FV(VLOOKUP(BN2,入力シート!$B44:$M51,11,0),BN2-$D2,,(VLOOKUP(BN2,入力シート!$B44:$M51,5,0)*-1)))),"",IF(ISERROR(VLOOKUP(BN2,入力シート!$B44:$M51,5,0)),BM12+(BM12*VLOOKUP(MAX(INDEX((入力シート!$B44:$C51&lt;BN2)*入力シート!$B44:$C51,0)),入力シート!$B44:$M51,11,0)),FV(VLOOKUP(BN2,入力シート!$B44:$M51,11,0),BN2-$D2,,(VLOOKUP(BN2,入力シート!$B44:$M51,5,0)*-1)))))</f>
        <v/>
      </c>
      <c r="BO12" s="55" t="str">
        <f>IF(BO3="","",IF(ISERROR(IF(ISERROR(VLOOKUP(BO2,入力シート!$B44:$M51,5,0)),BN12+(BN12*VLOOKUP(MAX(INDEX((入力シート!$B44:$C51&lt;BO2)*入力シート!$B44:$C51,0)),入力シート!$B44:$M51,11,0)),FV(VLOOKUP(BO2,入力シート!$B44:$M51,11,0),BO2-$D2,,(VLOOKUP(BO2,入力シート!$B44:$M51,5,0)*-1)))),"",IF(ISERROR(VLOOKUP(BO2,入力シート!$B44:$M51,5,0)),BN12+(BN12*VLOOKUP(MAX(INDEX((入力シート!$B44:$C51&lt;BO2)*入力シート!$B44:$C51,0)),入力シート!$B44:$M51,11,0)),FV(VLOOKUP(BO2,入力シート!$B44:$M51,11,0),BO2-$D2,,(VLOOKUP(BO2,入力シート!$B44:$M51,5,0)*-1)))))</f>
        <v/>
      </c>
      <c r="BP12" s="55" t="str">
        <f>IF(BP3="","",IF(ISERROR(IF(ISERROR(VLOOKUP(BP2,入力シート!$B44:$M51,5,0)),BO12+(BO12*VLOOKUP(MAX(INDEX((入力シート!$B44:$C51&lt;BP2)*入力シート!$B44:$C51,0)),入力シート!$B44:$M51,11,0)),FV(VLOOKUP(BP2,入力シート!$B44:$M51,11,0),BP2-$D2,,(VLOOKUP(BP2,入力シート!$B44:$M51,5,0)*-1)))),"",IF(ISERROR(VLOOKUP(BP2,入力シート!$B44:$M51,5,0)),BO12+(BO12*VLOOKUP(MAX(INDEX((入力シート!$B44:$C51&lt;BP2)*入力シート!$B44:$C51,0)),入力シート!$B44:$M51,11,0)),FV(VLOOKUP(BP2,入力シート!$B44:$M51,11,0),BP2-$D2,,(VLOOKUP(BP2,入力シート!$B44:$M51,5,0)*-1)))))</f>
        <v/>
      </c>
      <c r="BQ12" s="55" t="str">
        <f>IF(BQ3="","",IF(ISERROR(IF(ISERROR(VLOOKUP(BQ2,入力シート!$B44:$M51,5,0)),BP12+(BP12*VLOOKUP(MAX(INDEX((入力シート!$B44:$C51&lt;BQ2)*入力シート!$B44:$C51,0)),入力シート!$B44:$M51,11,0)),FV(VLOOKUP(BQ2,入力シート!$B44:$M51,11,0),BQ2-$D2,,(VLOOKUP(BQ2,入力シート!$B44:$M51,5,0)*-1)))),"",IF(ISERROR(VLOOKUP(BQ2,入力シート!$B44:$M51,5,0)),BP12+(BP12*VLOOKUP(MAX(INDEX((入力シート!$B44:$C51&lt;BQ2)*入力シート!$B44:$C51,0)),入力シート!$B44:$M51,11,0)),FV(VLOOKUP(BQ2,入力シート!$B44:$M51,11,0),BQ2-$D2,,(VLOOKUP(BQ2,入力シート!$B44:$M51,5,0)*-1)))))</f>
        <v/>
      </c>
      <c r="BR12" s="55" t="str">
        <f>IF(BR3="","",IF(ISERROR(IF(ISERROR(VLOOKUP(BR2,入力シート!$B44:$M51,5,0)),BQ12+(BQ12*VLOOKUP(MAX(INDEX((入力シート!$B44:$C51&lt;BR2)*入力シート!$B44:$C51,0)),入力シート!$B44:$M51,11,0)),FV(VLOOKUP(BR2,入力シート!$B44:$M51,11,0),BR2-$D2,,(VLOOKUP(BR2,入力シート!$B44:$M51,5,0)*-1)))),"",IF(ISERROR(VLOOKUP(BR2,入力シート!$B44:$M51,5,0)),BQ12+(BQ12*VLOOKUP(MAX(INDEX((入力シート!$B44:$C51&lt;BR2)*入力シート!$B44:$C51,0)),入力シート!$B44:$M51,11,0)),FV(VLOOKUP(BR2,入力シート!$B44:$M51,11,0),BR2-$D2,,(VLOOKUP(BR2,入力シート!$B44:$M51,5,0)*-1)))))</f>
        <v/>
      </c>
      <c r="BS12" s="55" t="str">
        <f>IF(BS3="","",IF(ISERROR(IF(ISERROR(VLOOKUP(BS2,入力シート!$B44:$M51,5,0)),BR12+(BR12*VLOOKUP(MAX(INDEX((入力シート!$B44:$C51&lt;BS2)*入力シート!$B44:$C51,0)),入力シート!$B44:$M51,11,0)),FV(VLOOKUP(BS2,入力シート!$B44:$M51,11,0),BS2-$D2,,(VLOOKUP(BS2,入力シート!$B44:$M51,5,0)*-1)))),"",IF(ISERROR(VLOOKUP(BS2,入力シート!$B44:$M51,5,0)),BR12+(BR12*VLOOKUP(MAX(INDEX((入力シート!$B44:$C51&lt;BS2)*入力シート!$B44:$C51,0)),入力シート!$B44:$M51,11,0)),FV(VLOOKUP(BS2,入力シート!$B44:$M51,11,0),BS2-$D2,,(VLOOKUP(BS2,入力シート!$B44:$M51,5,0)*-1)))))</f>
        <v/>
      </c>
      <c r="BT12" s="55" t="str">
        <f>IF(BT3="","",IF(ISERROR(IF(ISERROR(VLOOKUP(BT2,入力シート!$B44:$M51,5,0)),BS12+(BS12*VLOOKUP(MAX(INDEX((入力シート!$B44:$C51&lt;BT2)*入力シート!$B44:$C51,0)),入力シート!$B44:$M51,11,0)),FV(VLOOKUP(BT2,入力シート!$B44:$M51,11,0),BT2-$D2,,(VLOOKUP(BT2,入力シート!$B44:$M51,5,0)*-1)))),"",IF(ISERROR(VLOOKUP(BT2,入力シート!$B44:$M51,5,0)),BS12+(BS12*VLOOKUP(MAX(INDEX((入力シート!$B44:$C51&lt;BT2)*入力シート!$B44:$C51,0)),入力シート!$B44:$M51,11,0)),FV(VLOOKUP(BT2,入力シート!$B44:$M51,11,0),BT2-$D2,,(VLOOKUP(BT2,入力シート!$B44:$M51,5,0)*-1)))))</f>
        <v/>
      </c>
      <c r="BU12" s="55" t="str">
        <f>IF(BU3="","",IF(ISERROR(IF(ISERROR(VLOOKUP(BU2,入力シート!$B44:$M51,5,0)),BT12+(BT12*VLOOKUP(MAX(INDEX((入力シート!$B44:$C51&lt;BU2)*入力シート!$B44:$C51,0)),入力シート!$B44:$M51,11,0)),FV(VLOOKUP(BU2,入力シート!$B44:$M51,11,0),BU2-$D2,,(VLOOKUP(BU2,入力シート!$B44:$M51,5,0)*-1)))),"",IF(ISERROR(VLOOKUP(BU2,入力シート!$B44:$M51,5,0)),BT12+(BT12*VLOOKUP(MAX(INDEX((入力シート!$B44:$C51&lt;BU2)*入力シート!$B44:$C51,0)),入力シート!$B44:$M51,11,0)),FV(VLOOKUP(BU2,入力シート!$B44:$M51,11,0),BU2-$D2,,(VLOOKUP(BU2,入力シート!$B44:$M51,5,0)*-1)))))</f>
        <v/>
      </c>
      <c r="BV12" s="55" t="str">
        <f>IF(BV3="","",IF(ISERROR(IF(ISERROR(VLOOKUP(BV2,入力シート!$B44:$M51,5,0)),BU12+(BU12*VLOOKUP(MAX(INDEX((入力シート!$B44:$C51&lt;BV2)*入力シート!$B44:$C51,0)),入力シート!$B44:$M51,11,0)),FV(VLOOKUP(BV2,入力シート!$B44:$M51,11,0),BV2-$D2,,(VLOOKUP(BV2,入力シート!$B44:$M51,5,0)*-1)))),"",IF(ISERROR(VLOOKUP(BV2,入力シート!$B44:$M51,5,0)),BU12+(BU12*VLOOKUP(MAX(INDEX((入力シート!$B44:$C51&lt;BV2)*入力シート!$B44:$C51,0)),入力シート!$B44:$M51,11,0)),FV(VLOOKUP(BV2,入力シート!$B44:$M51,11,0),BV2-$D2,,(VLOOKUP(BV2,入力シート!$B44:$M51,5,0)*-1)))))</f>
        <v/>
      </c>
      <c r="BW12" s="55" t="str">
        <f>IF(BW3="","",IF(ISERROR(IF(ISERROR(VLOOKUP(BW2,入力シート!$B44:$M51,5,0)),BV12+(BV12*VLOOKUP(MAX(INDEX((入力シート!$B44:$C51&lt;BW2)*入力シート!$B44:$C51,0)),入力シート!$B44:$M51,11,0)),FV(VLOOKUP(BW2,入力シート!$B44:$M51,11,0),BW2-$D2,,(VLOOKUP(BW2,入力シート!$B44:$M51,5,0)*-1)))),"",IF(ISERROR(VLOOKUP(BW2,入力シート!$B44:$M51,5,0)),BV12+(BV12*VLOOKUP(MAX(INDEX((入力シート!$B44:$C51&lt;BW2)*入力シート!$B44:$C51,0)),入力シート!$B44:$M51,11,0)),FV(VLOOKUP(BW2,入力シート!$B44:$M51,11,0),BW2-$D2,,(VLOOKUP(BW2,入力シート!$B44:$M51,5,0)*-1)))))</f>
        <v/>
      </c>
      <c r="BX12" s="55" t="str">
        <f>IF(BX3="","",IF(ISERROR(IF(ISERROR(VLOOKUP(BX2,入力シート!$B44:$M51,5,0)),BW12+(BW12*VLOOKUP(MAX(INDEX((入力シート!$B44:$C51&lt;BX2)*入力シート!$B44:$C51,0)),入力シート!$B44:$M51,11,0)),FV(VLOOKUP(BX2,入力シート!$B44:$M51,11,0),BX2-$D2,,(VLOOKUP(BX2,入力シート!$B44:$M51,5,0)*-1)))),"",IF(ISERROR(VLOOKUP(BX2,入力シート!$B44:$M51,5,0)),BW12+(BW12*VLOOKUP(MAX(INDEX((入力シート!$B44:$C51&lt;BX2)*入力シート!$B44:$C51,0)),入力シート!$B44:$M51,11,0)),FV(VLOOKUP(BX2,入力シート!$B44:$M51,11,0),BX2-$D2,,(VLOOKUP(BX2,入力シート!$B44:$M51,5,0)*-1)))))</f>
        <v/>
      </c>
    </row>
    <row r="13" spans="1:76">
      <c r="A13" s="56"/>
      <c r="B13" s="59" t="str">
        <f>IF(入力シート!D53="","",入力シート!D53)</f>
        <v>その他</v>
      </c>
      <c r="C13" s="57"/>
      <c r="D13" s="58">
        <f>IF(入力シート!F55="",0,入力シート!F55)</f>
        <v>0</v>
      </c>
      <c r="E13" s="55">
        <f>IF(E3="","",IF(ISERROR(IF(ISERROR(VLOOKUP(E2,入力シート!$B55:$M59,5,0)),D13+(D13*VLOOKUP(MAX(INDEX((入力シート!$B55:$C59&lt;E2)*入力シート!$B55:$C59,0)),入力シート!$B55:$M59,11,0)),FV(VLOOKUP(E2,入力シート!$B55:$M59,11,0),E2-$D2,,(VLOOKUP(E2,入力シート!$B55:$M59,5,0)*-1)))),"",IF(ISERROR(VLOOKUP(E2,入力シート!$B55:$M59,5,0)),D13+(D13*VLOOKUP(MAX(INDEX((入力シート!$B55:$C59&lt;E2)*入力シート!$B55:$C59,0)),入力シート!$B55:$M59,11,0)),FV(VLOOKUP(E2,入力シート!$B55:$M59,11,0),E2-$D2,,(VLOOKUP(E2,入力シート!$B55:$M59,5,0)*-1)))))</f>
        <v>0</v>
      </c>
      <c r="F13" s="55">
        <f>IF(F3="","",IF(ISERROR(IF(ISERROR(VLOOKUP(F2,入力シート!$B55:$M59,5,0)),E13+(E13*VLOOKUP(MAX(INDEX((入力シート!$B55:$C59&lt;F2)*入力シート!$B55:$C59,0)),入力シート!$B55:$M59,11,0)),FV(VLOOKUP(F2,入力シート!$B55:$M59,11,0),F2-$D2,,(VLOOKUP(F2,入力シート!$B55:$M59,5,0)*-1)))),"",IF(ISERROR(VLOOKUP(F2,入力シート!$B55:$M59,5,0)),E13+(E13*VLOOKUP(MAX(INDEX((入力シート!$B55:$C59&lt;F2)*入力シート!$B55:$C59,0)),入力シート!$B55:$M59,11,0)),FV(VLOOKUP(F2,入力シート!$B55:$M59,11,0),F2-$D2,,(VLOOKUP(F2,入力シート!$B55:$M59,5,0)*-1)))))</f>
        <v>0</v>
      </c>
      <c r="G13" s="55">
        <f>IF(G3="","",IF(ISERROR(IF(ISERROR(VLOOKUP(G2,入力シート!$B55:$M59,5,0)),F13+(F13*VLOOKUP(MAX(INDEX((入力シート!$B55:$C59&lt;G2)*入力シート!$B55:$C59,0)),入力シート!$B55:$M59,11,0)),FV(VLOOKUP(G2,入力シート!$B55:$M59,11,0),G2-$D2,,(VLOOKUP(G2,入力シート!$B55:$M59,5,0)*-1)))),"",IF(ISERROR(VLOOKUP(G2,入力シート!$B55:$M59,5,0)),F13+(F13*VLOOKUP(MAX(INDEX((入力シート!$B55:$C59&lt;G2)*入力シート!$B55:$C59,0)),入力シート!$B55:$M59,11,0)),FV(VLOOKUP(G2,入力シート!$B55:$M59,11,0),G2-$D2,,(VLOOKUP(G2,入力シート!$B55:$M59,5,0)*-1)))))</f>
        <v>0</v>
      </c>
      <c r="H13" s="55">
        <f>IF(H3="","",IF(ISERROR(IF(ISERROR(VLOOKUP(H2,入力シート!$B55:$M59,5,0)),G13+(G13*VLOOKUP(MAX(INDEX((入力シート!$B55:$C59&lt;H2)*入力シート!$B55:$C59,0)),入力シート!$B55:$M59,11,0)),FV(VLOOKUP(H2,入力シート!$B55:$M59,11,0),H2-$D2,,(VLOOKUP(H2,入力シート!$B55:$M59,5,0)*-1)))),"",IF(ISERROR(VLOOKUP(H2,入力シート!$B55:$M59,5,0)),G13+(G13*VLOOKUP(MAX(INDEX((入力シート!$B55:$C59&lt;H2)*入力シート!$B55:$C59,0)),入力シート!$B55:$M59,11,0)),FV(VLOOKUP(H2,入力シート!$B55:$M59,11,0),H2-$D2,,(VLOOKUP(H2,入力シート!$B55:$M59,5,0)*-1)))))</f>
        <v>0</v>
      </c>
      <c r="I13" s="55">
        <f>IF(I3="","",IF(ISERROR(IF(ISERROR(VLOOKUP(I2,入力シート!$B55:$M59,5,0)),H13+(H13*VLOOKUP(MAX(INDEX((入力シート!$B55:$C59&lt;I2)*入力シート!$B55:$C59,0)),入力シート!$B55:$M59,11,0)),FV(VLOOKUP(I2,入力シート!$B55:$M59,11,0),I2-$D2,,(VLOOKUP(I2,入力シート!$B55:$M59,5,0)*-1)))),"",IF(ISERROR(VLOOKUP(I2,入力シート!$B55:$M59,5,0)),H13+(H13*VLOOKUP(MAX(INDEX((入力シート!$B55:$C59&lt;I2)*入力シート!$B55:$C59,0)),入力シート!$B55:$M59,11,0)),FV(VLOOKUP(I2,入力シート!$B55:$M59,11,0),I2-$D2,,(VLOOKUP(I2,入力シート!$B55:$M59,5,0)*-1)))))</f>
        <v>0</v>
      </c>
      <c r="J13" s="55">
        <f>IF(J3="","",IF(ISERROR(IF(ISERROR(VLOOKUP(J2,入力シート!$B55:$M59,5,0)),I13+(I13*VLOOKUP(MAX(INDEX((入力シート!$B55:$C59&lt;J2)*入力シート!$B55:$C59,0)),入力シート!$B55:$M59,11,0)),FV(VLOOKUP(J2,入力シート!$B55:$M59,11,0),J2-$D2,,(VLOOKUP(J2,入力シート!$B55:$M59,5,0)*-1)))),"",IF(ISERROR(VLOOKUP(J2,入力シート!$B55:$M59,5,0)),I13+(I13*VLOOKUP(MAX(INDEX((入力シート!$B55:$C59&lt;J2)*入力シート!$B55:$C59,0)),入力シート!$B55:$M59,11,0)),FV(VLOOKUP(J2,入力シート!$B55:$M59,11,0),J2-$D2,,(VLOOKUP(J2,入力シート!$B55:$M59,5,0)*-1)))))</f>
        <v>0</v>
      </c>
      <c r="K13" s="55">
        <f>IF(K3="","",IF(ISERROR(IF(ISERROR(VLOOKUP(K2,入力シート!$B55:$M59,5,0)),J13+(J13*VLOOKUP(MAX(INDEX((入力シート!$B55:$C59&lt;K2)*入力シート!$B55:$C59,0)),入力シート!$B55:$M59,11,0)),FV(VLOOKUP(K2,入力シート!$B55:$M59,11,0),K2-$D2,,(VLOOKUP(K2,入力シート!$B55:$M59,5,0)*-1)))),"",IF(ISERROR(VLOOKUP(K2,入力シート!$B55:$M59,5,0)),J13+(J13*VLOOKUP(MAX(INDEX((入力シート!$B55:$C59&lt;K2)*入力シート!$B55:$C59,0)),入力シート!$B55:$M59,11,0)),FV(VLOOKUP(K2,入力シート!$B55:$M59,11,0),K2-$D2,,(VLOOKUP(K2,入力シート!$B55:$M59,5,0)*-1)))))</f>
        <v>0</v>
      </c>
      <c r="L13" s="55">
        <f>IF(L3="","",IF(ISERROR(IF(ISERROR(VLOOKUP(L2,入力シート!$B55:$M59,5,0)),K13+(K13*VLOOKUP(MAX(INDEX((入力シート!$B55:$C59&lt;L2)*入力シート!$B55:$C59,0)),入力シート!$B55:$M59,11,0)),FV(VLOOKUP(L2,入力シート!$B55:$M59,11,0),L2-$D2,,(VLOOKUP(L2,入力シート!$B55:$M59,5,0)*-1)))),"",IF(ISERROR(VLOOKUP(L2,入力シート!$B55:$M59,5,0)),K13+(K13*VLOOKUP(MAX(INDEX((入力シート!$B55:$C59&lt;L2)*入力シート!$B55:$C59,0)),入力シート!$B55:$M59,11,0)),FV(VLOOKUP(L2,入力シート!$B55:$M59,11,0),L2-$D2,,(VLOOKUP(L2,入力シート!$B55:$M59,5,0)*-1)))))</f>
        <v>0</v>
      </c>
      <c r="M13" s="55">
        <f>IF(M3="","",IF(ISERROR(IF(ISERROR(VLOOKUP(M2,入力シート!$B55:$M59,5,0)),L13+(L13*VLOOKUP(MAX(INDEX((入力シート!$B55:$C59&lt;M2)*入力シート!$B55:$C59,0)),入力シート!$B55:$M59,11,0)),FV(VLOOKUP(M2,入力シート!$B55:$M59,11,0),M2-$D2,,(VLOOKUP(M2,入力シート!$B55:$M59,5,0)*-1)))),"",IF(ISERROR(VLOOKUP(M2,入力シート!$B55:$M59,5,0)),L13+(L13*VLOOKUP(MAX(INDEX((入力シート!$B55:$C59&lt;M2)*入力シート!$B55:$C59,0)),入力シート!$B55:$M59,11,0)),FV(VLOOKUP(M2,入力シート!$B55:$M59,11,0),M2-$D2,,(VLOOKUP(M2,入力シート!$B55:$M59,5,0)*-1)))))</f>
        <v>0</v>
      </c>
      <c r="N13" s="55">
        <f>IF(N3="","",IF(ISERROR(IF(ISERROR(VLOOKUP(N2,入力シート!$B55:$M59,5,0)),M13+(M13*VLOOKUP(MAX(INDEX((入力シート!$B55:$C59&lt;N2)*入力シート!$B55:$C59,0)),入力シート!$B55:$M59,11,0)),FV(VLOOKUP(N2,入力シート!$B55:$M59,11,0),N2-$D2,,(VLOOKUP(N2,入力シート!$B55:$M59,5,0)*-1)))),"",IF(ISERROR(VLOOKUP(N2,入力シート!$B55:$M59,5,0)),M13+(M13*VLOOKUP(MAX(INDEX((入力シート!$B55:$C59&lt;N2)*入力シート!$B55:$C59,0)),入力シート!$B55:$M59,11,0)),FV(VLOOKUP(N2,入力シート!$B55:$M59,11,0),N2-$D2,,(VLOOKUP(N2,入力シート!$B55:$M59,5,0)*-1)))))</f>
        <v>0</v>
      </c>
      <c r="O13" s="55">
        <f>IF(O3="","",IF(ISERROR(IF(ISERROR(VLOOKUP(O2,入力シート!$B55:$M59,5,0)),N13+(N13*VLOOKUP(MAX(INDEX((入力シート!$B55:$C59&lt;O2)*入力シート!$B55:$C59,0)),入力シート!$B55:$M59,11,0)),FV(VLOOKUP(O2,入力シート!$B55:$M59,11,0),O2-$D2,,(VLOOKUP(O2,入力シート!$B55:$M59,5,0)*-1)))),"",IF(ISERROR(VLOOKUP(O2,入力シート!$B55:$M59,5,0)),N13+(N13*VLOOKUP(MAX(INDEX((入力シート!$B55:$C59&lt;O2)*入力シート!$B55:$C59,0)),入力シート!$B55:$M59,11,0)),FV(VLOOKUP(O2,入力シート!$B55:$M59,11,0),O2-$D2,,(VLOOKUP(O2,入力シート!$B55:$M59,5,0)*-1)))))</f>
        <v>0</v>
      </c>
      <c r="P13" s="55">
        <f>IF(P3="","",IF(ISERROR(IF(ISERROR(VLOOKUP(P2,入力シート!$B55:$M59,5,0)),O13+(O13*VLOOKUP(MAX(INDEX((入力シート!$B55:$C59&lt;P2)*入力シート!$B55:$C59,0)),入力シート!$B55:$M59,11,0)),FV(VLOOKUP(P2,入力シート!$B55:$M59,11,0),P2-$D2,,(VLOOKUP(P2,入力シート!$B55:$M59,5,0)*-1)))),"",IF(ISERROR(VLOOKUP(P2,入力シート!$B55:$M59,5,0)),O13+(O13*VLOOKUP(MAX(INDEX((入力シート!$B55:$C59&lt;P2)*入力シート!$B55:$C59,0)),入力シート!$B55:$M59,11,0)),FV(VLOOKUP(P2,入力シート!$B55:$M59,11,0),P2-$D2,,(VLOOKUP(P2,入力シート!$B55:$M59,5,0)*-1)))))</f>
        <v>0</v>
      </c>
      <c r="Q13" s="55">
        <f>IF(Q3="","",IF(ISERROR(IF(ISERROR(VLOOKUP(Q2,入力シート!$B55:$M59,5,0)),P13+(P13*VLOOKUP(MAX(INDEX((入力シート!$B55:$C59&lt;Q2)*入力シート!$B55:$C59,0)),入力シート!$B55:$M59,11,0)),FV(VLOOKUP(Q2,入力シート!$B55:$M59,11,0),Q2-$D2,,(VLOOKUP(Q2,入力シート!$B55:$M59,5,0)*-1)))),"",IF(ISERROR(VLOOKUP(Q2,入力シート!$B55:$M59,5,0)),P13+(P13*VLOOKUP(MAX(INDEX((入力シート!$B55:$C59&lt;Q2)*入力シート!$B55:$C59,0)),入力シート!$B55:$M59,11,0)),FV(VLOOKUP(Q2,入力シート!$B55:$M59,11,0),Q2-$D2,,(VLOOKUP(Q2,入力シート!$B55:$M59,5,0)*-1)))))</f>
        <v>0</v>
      </c>
      <c r="R13" s="55">
        <f>IF(R3="","",IF(ISERROR(IF(ISERROR(VLOOKUP(R2,入力シート!$B55:$M59,5,0)),Q13+(Q13*VLOOKUP(MAX(INDEX((入力シート!$B55:$C59&lt;R2)*入力シート!$B55:$C59,0)),入力シート!$B55:$M59,11,0)),FV(VLOOKUP(R2,入力シート!$B55:$M59,11,0),R2-$D2,,(VLOOKUP(R2,入力シート!$B55:$M59,5,0)*-1)))),"",IF(ISERROR(VLOOKUP(R2,入力シート!$B55:$M59,5,0)),Q13+(Q13*VLOOKUP(MAX(INDEX((入力シート!$B55:$C59&lt;R2)*入力シート!$B55:$C59,0)),入力シート!$B55:$M59,11,0)),FV(VLOOKUP(R2,入力シート!$B55:$M59,11,0),R2-$D2,,(VLOOKUP(R2,入力シート!$B55:$M59,5,0)*-1)))))</f>
        <v>0</v>
      </c>
      <c r="S13" s="55">
        <f>IF(S3="","",IF(ISERROR(IF(ISERROR(VLOOKUP(S2,入力シート!$B55:$M59,5,0)),R13+(R13*VLOOKUP(MAX(INDEX((入力シート!$B55:$C59&lt;S2)*入力シート!$B55:$C59,0)),入力シート!$B55:$M59,11,0)),FV(VLOOKUP(S2,入力シート!$B55:$M59,11,0),S2-$D2,,(VLOOKUP(S2,入力シート!$B55:$M59,5,0)*-1)))),"",IF(ISERROR(VLOOKUP(S2,入力シート!$B55:$M59,5,0)),R13+(R13*VLOOKUP(MAX(INDEX((入力シート!$B55:$C59&lt;S2)*入力シート!$B55:$C59,0)),入力シート!$B55:$M59,11,0)),FV(VLOOKUP(S2,入力シート!$B55:$M59,11,0),S2-$D2,,(VLOOKUP(S2,入力シート!$B55:$M59,5,0)*-1)))))</f>
        <v>0</v>
      </c>
      <c r="T13" s="55">
        <f>IF(T3="","",IF(ISERROR(IF(ISERROR(VLOOKUP(T2,入力シート!$B55:$M59,5,0)),S13+(S13*VLOOKUP(MAX(INDEX((入力シート!$B55:$C59&lt;T2)*入力シート!$B55:$C59,0)),入力シート!$B55:$M59,11,0)),FV(VLOOKUP(T2,入力シート!$B55:$M59,11,0),T2-$D2,,(VLOOKUP(T2,入力シート!$B55:$M59,5,0)*-1)))),"",IF(ISERROR(VLOOKUP(T2,入力シート!$B55:$M59,5,0)),S13+(S13*VLOOKUP(MAX(INDEX((入力シート!$B55:$C59&lt;T2)*入力シート!$B55:$C59,0)),入力シート!$B55:$M59,11,0)),FV(VLOOKUP(T2,入力シート!$B55:$M59,11,0),T2-$D2,,(VLOOKUP(T2,入力シート!$B55:$M59,5,0)*-1)))))</f>
        <v>0</v>
      </c>
      <c r="U13" s="55">
        <f>IF(U3="","",IF(ISERROR(IF(ISERROR(VLOOKUP(U2,入力シート!$B55:$M59,5,0)),T13+(T13*VLOOKUP(MAX(INDEX((入力シート!$B55:$C59&lt;U2)*入力シート!$B55:$C59,0)),入力シート!$B55:$M59,11,0)),FV(VLOOKUP(U2,入力シート!$B55:$M59,11,0),U2-$D2,,(VLOOKUP(U2,入力シート!$B55:$M59,5,0)*-1)))),"",IF(ISERROR(VLOOKUP(U2,入力シート!$B55:$M59,5,0)),T13+(T13*VLOOKUP(MAX(INDEX((入力シート!$B55:$C59&lt;U2)*入力シート!$B55:$C59,0)),入力シート!$B55:$M59,11,0)),FV(VLOOKUP(U2,入力シート!$B55:$M59,11,0),U2-$D2,,(VLOOKUP(U2,入力シート!$B55:$M59,5,0)*-1)))))</f>
        <v>0</v>
      </c>
      <c r="V13" s="55">
        <f>IF(V3="","",IF(ISERROR(IF(ISERROR(VLOOKUP(V2,入力シート!$B55:$M59,5,0)),U13+(U13*VLOOKUP(MAX(INDEX((入力シート!$B55:$C59&lt;V2)*入力シート!$B55:$C59,0)),入力シート!$B55:$M59,11,0)),FV(VLOOKUP(V2,入力シート!$B55:$M59,11,0),V2-$D2,,(VLOOKUP(V2,入力シート!$B55:$M59,5,0)*-1)))),"",IF(ISERROR(VLOOKUP(V2,入力シート!$B55:$M59,5,0)),U13+(U13*VLOOKUP(MAX(INDEX((入力シート!$B55:$C59&lt;V2)*入力シート!$B55:$C59,0)),入力シート!$B55:$M59,11,0)),FV(VLOOKUP(V2,入力シート!$B55:$M59,11,0),V2-$D2,,(VLOOKUP(V2,入力シート!$B55:$M59,5,0)*-1)))))</f>
        <v>0</v>
      </c>
      <c r="W13" s="55">
        <f>IF(W3="","",IF(ISERROR(IF(ISERROR(VLOOKUP(W2,入力シート!$B55:$M59,5,0)),V13+(V13*VLOOKUP(MAX(INDEX((入力シート!$B55:$C59&lt;W2)*入力シート!$B55:$C59,0)),入力シート!$B55:$M59,11,0)),FV(VLOOKUP(W2,入力シート!$B55:$M59,11,0),W2-$D2,,(VLOOKUP(W2,入力シート!$B55:$M59,5,0)*-1)))),"",IF(ISERROR(VLOOKUP(W2,入力シート!$B55:$M59,5,0)),V13+(V13*VLOOKUP(MAX(INDEX((入力シート!$B55:$C59&lt;W2)*入力シート!$B55:$C59,0)),入力シート!$B55:$M59,11,0)),FV(VLOOKUP(W2,入力シート!$B55:$M59,11,0),W2-$D2,,(VLOOKUP(W2,入力シート!$B55:$M59,5,0)*-1)))))</f>
        <v>0</v>
      </c>
      <c r="X13" s="55">
        <f>IF(X3="","",IF(ISERROR(IF(ISERROR(VLOOKUP(X2,入力シート!$B55:$M59,5,0)),W13+(W13*VLOOKUP(MAX(INDEX((入力シート!$B55:$C59&lt;X2)*入力シート!$B55:$C59,0)),入力シート!$B55:$M59,11,0)),FV(VLOOKUP(X2,入力シート!$B55:$M59,11,0),X2-$D2,,(VLOOKUP(X2,入力シート!$B55:$M59,5,0)*-1)))),"",IF(ISERROR(VLOOKUP(X2,入力シート!$B55:$M59,5,0)),W13+(W13*VLOOKUP(MAX(INDEX((入力シート!$B55:$C59&lt;X2)*入力シート!$B55:$C59,0)),入力シート!$B55:$M59,11,0)),FV(VLOOKUP(X2,入力シート!$B55:$M59,11,0),X2-$D2,,(VLOOKUP(X2,入力シート!$B55:$M59,5,0)*-1)))))</f>
        <v>0</v>
      </c>
      <c r="Y13" s="55">
        <f>IF(Y3="","",IF(ISERROR(IF(ISERROR(VLOOKUP(Y2,入力シート!$B55:$M59,5,0)),X13+(X13*VLOOKUP(MAX(INDEX((入力シート!$B55:$C59&lt;Y2)*入力シート!$B55:$C59,0)),入力シート!$B55:$M59,11,0)),FV(VLOOKUP(Y2,入力シート!$B55:$M59,11,0),Y2-$D2,,(VLOOKUP(Y2,入力シート!$B55:$M59,5,0)*-1)))),"",IF(ISERROR(VLOOKUP(Y2,入力シート!$B55:$M59,5,0)),X13+(X13*VLOOKUP(MAX(INDEX((入力シート!$B55:$C59&lt;Y2)*入力シート!$B55:$C59,0)),入力シート!$B55:$M59,11,0)),FV(VLOOKUP(Y2,入力シート!$B55:$M59,11,0),Y2-$D2,,(VLOOKUP(Y2,入力シート!$B55:$M59,5,0)*-1)))))</f>
        <v>0</v>
      </c>
      <c r="Z13" s="55">
        <f>IF(Z3="","",IF(ISERROR(IF(ISERROR(VLOOKUP(Z2,入力シート!$B55:$M59,5,0)),Y13+(Y13*VLOOKUP(MAX(INDEX((入力シート!$B55:$C59&lt;Z2)*入力シート!$B55:$C59,0)),入力シート!$B55:$M59,11,0)),FV(VLOOKUP(Z2,入力シート!$B55:$M59,11,0),Z2-$D2,,(VLOOKUP(Z2,入力シート!$B55:$M59,5,0)*-1)))),"",IF(ISERROR(VLOOKUP(Z2,入力シート!$B55:$M59,5,0)),Y13+(Y13*VLOOKUP(MAX(INDEX((入力シート!$B55:$C59&lt;Z2)*入力シート!$B55:$C59,0)),入力シート!$B55:$M59,11,0)),FV(VLOOKUP(Z2,入力シート!$B55:$M59,11,0),Z2-$D2,,(VLOOKUP(Z2,入力シート!$B55:$M59,5,0)*-1)))))</f>
        <v>0</v>
      </c>
      <c r="AA13" s="55">
        <f>IF(AA3="","",IF(ISERROR(IF(ISERROR(VLOOKUP(AA2,入力シート!$B55:$M59,5,0)),Z13+(Z13*VLOOKUP(MAX(INDEX((入力シート!$B55:$C59&lt;AA2)*入力シート!$B55:$C59,0)),入力シート!$B55:$M59,11,0)),FV(VLOOKUP(AA2,入力シート!$B55:$M59,11,0),AA2-$D2,,(VLOOKUP(AA2,入力シート!$B55:$M59,5,0)*-1)))),"",IF(ISERROR(VLOOKUP(AA2,入力シート!$B55:$M59,5,0)),Z13+(Z13*VLOOKUP(MAX(INDEX((入力シート!$B55:$C59&lt;AA2)*入力シート!$B55:$C59,0)),入力シート!$B55:$M59,11,0)),FV(VLOOKUP(AA2,入力シート!$B55:$M59,11,0),AA2-$D2,,(VLOOKUP(AA2,入力シート!$B55:$M59,5,0)*-1)))))</f>
        <v>0</v>
      </c>
      <c r="AB13" s="55">
        <f>IF(AB3="","",IF(ISERROR(IF(ISERROR(VLOOKUP(AB2,入力シート!$B55:$M59,5,0)),AA13+(AA13*VLOOKUP(MAX(INDEX((入力シート!$B55:$C59&lt;AB2)*入力シート!$B55:$C59,0)),入力シート!$B55:$M59,11,0)),FV(VLOOKUP(AB2,入力シート!$B55:$M59,11,0),AB2-$D2,,(VLOOKUP(AB2,入力シート!$B55:$M59,5,0)*-1)))),"",IF(ISERROR(VLOOKUP(AB2,入力シート!$B55:$M59,5,0)),AA13+(AA13*VLOOKUP(MAX(INDEX((入力シート!$B55:$C59&lt;AB2)*入力シート!$B55:$C59,0)),入力シート!$B55:$M59,11,0)),FV(VLOOKUP(AB2,入力シート!$B55:$M59,11,0),AB2-$D2,,(VLOOKUP(AB2,入力シート!$B55:$M59,5,0)*-1)))))</f>
        <v>0</v>
      </c>
      <c r="AC13" s="55">
        <f>IF(AC3="","",IF(ISERROR(IF(ISERROR(VLOOKUP(AC2,入力シート!$B55:$M59,5,0)),AB13+(AB13*VLOOKUP(MAX(INDEX((入力シート!$B55:$C59&lt;AC2)*入力シート!$B55:$C59,0)),入力シート!$B55:$M59,11,0)),FV(VLOOKUP(AC2,入力シート!$B55:$M59,11,0),AC2-$D2,,(VLOOKUP(AC2,入力シート!$B55:$M59,5,0)*-1)))),"",IF(ISERROR(VLOOKUP(AC2,入力シート!$B55:$M59,5,0)),AB13+(AB13*VLOOKUP(MAX(INDEX((入力シート!$B55:$C59&lt;AC2)*入力シート!$B55:$C59,0)),入力シート!$B55:$M59,11,0)),FV(VLOOKUP(AC2,入力シート!$B55:$M59,11,0),AC2-$D2,,(VLOOKUP(AC2,入力シート!$B55:$M59,5,0)*-1)))))</f>
        <v>0</v>
      </c>
      <c r="AD13" s="55">
        <f>IF(AD3="","",IF(ISERROR(IF(ISERROR(VLOOKUP(AD2,入力シート!$B55:$M59,5,0)),AC13+(AC13*VLOOKUP(MAX(INDEX((入力シート!$B55:$C59&lt;AD2)*入力シート!$B55:$C59,0)),入力シート!$B55:$M59,11,0)),FV(VLOOKUP(AD2,入力シート!$B55:$M59,11,0),AD2-$D2,,(VLOOKUP(AD2,入力シート!$B55:$M59,5,0)*-1)))),"",IF(ISERROR(VLOOKUP(AD2,入力シート!$B55:$M59,5,0)),AC13+(AC13*VLOOKUP(MAX(INDEX((入力シート!$B55:$C59&lt;AD2)*入力シート!$B55:$C59,0)),入力シート!$B55:$M59,11,0)),FV(VLOOKUP(AD2,入力シート!$B55:$M59,11,0),AD2-$D2,,(VLOOKUP(AD2,入力シート!$B55:$M59,5,0)*-1)))))</f>
        <v>0</v>
      </c>
      <c r="AE13" s="55">
        <f>IF(AE3="","",IF(ISERROR(IF(ISERROR(VLOOKUP(AE2,入力シート!$B55:$M59,5,0)),AD13+(AD13*VLOOKUP(MAX(INDEX((入力シート!$B55:$C59&lt;AE2)*入力シート!$B55:$C59,0)),入力シート!$B55:$M59,11,0)),FV(VLOOKUP(AE2,入力シート!$B55:$M59,11,0),AE2-$D2,,(VLOOKUP(AE2,入力シート!$B55:$M59,5,0)*-1)))),"",IF(ISERROR(VLOOKUP(AE2,入力シート!$B55:$M59,5,0)),AD13+(AD13*VLOOKUP(MAX(INDEX((入力シート!$B55:$C59&lt;AE2)*入力シート!$B55:$C59,0)),入力シート!$B55:$M59,11,0)),FV(VLOOKUP(AE2,入力シート!$B55:$M59,11,0),AE2-$D2,,(VLOOKUP(AE2,入力シート!$B55:$M59,5,0)*-1)))))</f>
        <v>0</v>
      </c>
      <c r="AF13" s="55">
        <f>IF(AF3="","",IF(ISERROR(IF(ISERROR(VLOOKUP(AF2,入力シート!$B55:$M59,5,0)),AE13+(AE13*VLOOKUP(MAX(INDEX((入力シート!$B55:$C59&lt;AF2)*入力シート!$B55:$C59,0)),入力シート!$B55:$M59,11,0)),FV(VLOOKUP(AF2,入力シート!$B55:$M59,11,0),AF2-$D2,,(VLOOKUP(AF2,入力シート!$B55:$M59,5,0)*-1)))),"",IF(ISERROR(VLOOKUP(AF2,入力シート!$B55:$M59,5,0)),AE13+(AE13*VLOOKUP(MAX(INDEX((入力シート!$B55:$C59&lt;AF2)*入力シート!$B55:$C59,0)),入力シート!$B55:$M59,11,0)),FV(VLOOKUP(AF2,入力シート!$B55:$M59,11,0),AF2-$D2,,(VLOOKUP(AF2,入力シート!$B55:$M59,5,0)*-1)))))</f>
        <v>0</v>
      </c>
      <c r="AG13" s="55">
        <f>IF(AG3="","",IF(ISERROR(IF(ISERROR(VLOOKUP(AG2,入力シート!$B55:$M59,5,0)),AF13+(AF13*VLOOKUP(MAX(INDEX((入力シート!$B55:$C59&lt;AG2)*入力シート!$B55:$C59,0)),入力シート!$B55:$M59,11,0)),FV(VLOOKUP(AG2,入力シート!$B55:$M59,11,0),AG2-$D2,,(VLOOKUP(AG2,入力シート!$B55:$M59,5,0)*-1)))),"",IF(ISERROR(VLOOKUP(AG2,入力シート!$B55:$M59,5,0)),AF13+(AF13*VLOOKUP(MAX(INDEX((入力シート!$B55:$C59&lt;AG2)*入力シート!$B55:$C59,0)),入力シート!$B55:$M59,11,0)),FV(VLOOKUP(AG2,入力シート!$B55:$M59,11,0),AG2-$D2,,(VLOOKUP(AG2,入力シート!$B55:$M59,5,0)*-1)))))</f>
        <v>0</v>
      </c>
      <c r="AH13" s="55">
        <f>IF(AH3="","",IF(ISERROR(IF(ISERROR(VLOOKUP(AH2,入力シート!$B55:$M59,5,0)),AG13+(AG13*VLOOKUP(MAX(INDEX((入力シート!$B55:$C59&lt;AH2)*入力シート!$B55:$C59,0)),入力シート!$B55:$M59,11,0)),FV(VLOOKUP(AH2,入力シート!$B55:$M59,11,0),AH2-$D2,,(VLOOKUP(AH2,入力シート!$B55:$M59,5,0)*-1)))),"",IF(ISERROR(VLOOKUP(AH2,入力シート!$B55:$M59,5,0)),AG13+(AG13*VLOOKUP(MAX(INDEX((入力シート!$B55:$C59&lt;AH2)*入力シート!$B55:$C59,0)),入力シート!$B55:$M59,11,0)),FV(VLOOKUP(AH2,入力シート!$B55:$M59,11,0),AH2-$D2,,(VLOOKUP(AH2,入力シート!$B55:$M59,5,0)*-1)))))</f>
        <v>0</v>
      </c>
      <c r="AI13" s="55">
        <f>IF(AI3="","",IF(ISERROR(IF(ISERROR(VLOOKUP(AI2,入力シート!$B55:$M59,5,0)),AH13+(AH13*VLOOKUP(MAX(INDEX((入力シート!$B55:$C59&lt;AI2)*入力シート!$B55:$C59,0)),入力シート!$B55:$M59,11,0)),FV(VLOOKUP(AI2,入力シート!$B55:$M59,11,0),AI2-$D2,,(VLOOKUP(AI2,入力シート!$B55:$M59,5,0)*-1)))),"",IF(ISERROR(VLOOKUP(AI2,入力シート!$B55:$M59,5,0)),AH13+(AH13*VLOOKUP(MAX(INDEX((入力シート!$B55:$C59&lt;AI2)*入力シート!$B55:$C59,0)),入力シート!$B55:$M59,11,0)),FV(VLOOKUP(AI2,入力シート!$B55:$M59,11,0),AI2-$D2,,(VLOOKUP(AI2,入力シート!$B55:$M59,5,0)*-1)))))</f>
        <v>0</v>
      </c>
      <c r="AJ13" s="55">
        <f>IF(AJ3="","",IF(ISERROR(IF(ISERROR(VLOOKUP(AJ2,入力シート!$B55:$M59,5,0)),AI13+(AI13*VLOOKUP(MAX(INDEX((入力シート!$B55:$C59&lt;AJ2)*入力シート!$B55:$C59,0)),入力シート!$B55:$M59,11,0)),FV(VLOOKUP(AJ2,入力シート!$B55:$M59,11,0),AJ2-$D2,,(VLOOKUP(AJ2,入力シート!$B55:$M59,5,0)*-1)))),"",IF(ISERROR(VLOOKUP(AJ2,入力シート!$B55:$M59,5,0)),AI13+(AI13*VLOOKUP(MAX(INDEX((入力シート!$B55:$C59&lt;AJ2)*入力シート!$B55:$C59,0)),入力シート!$B55:$M59,11,0)),FV(VLOOKUP(AJ2,入力シート!$B55:$M59,11,0),AJ2-$D2,,(VLOOKUP(AJ2,入力シート!$B55:$M59,5,0)*-1)))))</f>
        <v>0</v>
      </c>
      <c r="AK13" s="55">
        <f>IF(AK3="","",IF(ISERROR(IF(ISERROR(VLOOKUP(AK2,入力シート!$B55:$M59,5,0)),AJ13+(AJ13*VLOOKUP(MAX(INDEX((入力シート!$B55:$C59&lt;AK2)*入力シート!$B55:$C59,0)),入力シート!$B55:$M59,11,0)),FV(VLOOKUP(AK2,入力シート!$B55:$M59,11,0),AK2-$D2,,(VLOOKUP(AK2,入力シート!$B55:$M59,5,0)*-1)))),"",IF(ISERROR(VLOOKUP(AK2,入力シート!$B55:$M59,5,0)),AJ13+(AJ13*VLOOKUP(MAX(INDEX((入力シート!$B55:$C59&lt;AK2)*入力シート!$B55:$C59,0)),入力シート!$B55:$M59,11,0)),FV(VLOOKUP(AK2,入力シート!$B55:$M59,11,0),AK2-$D2,,(VLOOKUP(AK2,入力シート!$B55:$M59,5,0)*-1)))))</f>
        <v>0</v>
      </c>
      <c r="AL13" s="55">
        <f>IF(AL3="","",IF(ISERROR(IF(ISERROR(VLOOKUP(AL2,入力シート!$B55:$M59,5,0)),AK13+(AK13*VLOOKUP(MAX(INDEX((入力シート!$B55:$C59&lt;AL2)*入力シート!$B55:$C59,0)),入力シート!$B55:$M59,11,0)),FV(VLOOKUP(AL2,入力シート!$B55:$M59,11,0),AL2-$D2,,(VLOOKUP(AL2,入力シート!$B55:$M59,5,0)*-1)))),"",IF(ISERROR(VLOOKUP(AL2,入力シート!$B55:$M59,5,0)),AK13+(AK13*VLOOKUP(MAX(INDEX((入力シート!$B55:$C59&lt;AL2)*入力シート!$B55:$C59,0)),入力シート!$B55:$M59,11,0)),FV(VLOOKUP(AL2,入力シート!$B55:$M59,11,0),AL2-$D2,,(VLOOKUP(AL2,入力シート!$B55:$M59,5,0)*-1)))))</f>
        <v>0</v>
      </c>
      <c r="AM13" s="55">
        <f>IF(AM3="","",IF(ISERROR(IF(ISERROR(VLOOKUP(AM2,入力シート!$B55:$M59,5,0)),AL13+(AL13*VLOOKUP(MAX(INDEX((入力シート!$B55:$C59&lt;AM2)*入力シート!$B55:$C59,0)),入力シート!$B55:$M59,11,0)),FV(VLOOKUP(AM2,入力シート!$B55:$M59,11,0),AM2-$D2,,(VLOOKUP(AM2,入力シート!$B55:$M59,5,0)*-1)))),"",IF(ISERROR(VLOOKUP(AM2,入力シート!$B55:$M59,5,0)),AL13+(AL13*VLOOKUP(MAX(INDEX((入力シート!$B55:$C59&lt;AM2)*入力シート!$B55:$C59,0)),入力シート!$B55:$M59,11,0)),FV(VLOOKUP(AM2,入力シート!$B55:$M59,11,0),AM2-$D2,,(VLOOKUP(AM2,入力シート!$B55:$M59,5,0)*-1)))))</f>
        <v>0</v>
      </c>
      <c r="AN13" s="55">
        <f>IF(AN3="","",IF(ISERROR(IF(ISERROR(VLOOKUP(AN2,入力シート!$B55:$M59,5,0)),AM13+(AM13*VLOOKUP(MAX(INDEX((入力シート!$B55:$C59&lt;AN2)*入力シート!$B55:$C59,0)),入力シート!$B55:$M59,11,0)),FV(VLOOKUP(AN2,入力シート!$B55:$M59,11,0),AN2-$D2,,(VLOOKUP(AN2,入力シート!$B55:$M59,5,0)*-1)))),"",IF(ISERROR(VLOOKUP(AN2,入力シート!$B55:$M59,5,0)),AM13+(AM13*VLOOKUP(MAX(INDEX((入力シート!$B55:$C59&lt;AN2)*入力シート!$B55:$C59,0)),入力シート!$B55:$M59,11,0)),FV(VLOOKUP(AN2,入力シート!$B55:$M59,11,0),AN2-$D2,,(VLOOKUP(AN2,入力シート!$B55:$M59,5,0)*-1)))))</f>
        <v>0</v>
      </c>
      <c r="AO13" s="55">
        <f>IF(AO3="","",IF(ISERROR(IF(ISERROR(VLOOKUP(AO2,入力シート!$B55:$M59,5,0)),AN13+(AN13*VLOOKUP(MAX(INDEX((入力シート!$B55:$C59&lt;AO2)*入力シート!$B55:$C59,0)),入力シート!$B55:$M59,11,0)),FV(VLOOKUP(AO2,入力シート!$B55:$M59,11,0),AO2-$D2,,(VLOOKUP(AO2,入力シート!$B55:$M59,5,0)*-1)))),"",IF(ISERROR(VLOOKUP(AO2,入力シート!$B55:$M59,5,0)),AN13+(AN13*VLOOKUP(MAX(INDEX((入力シート!$B55:$C59&lt;AO2)*入力シート!$B55:$C59,0)),入力シート!$B55:$M59,11,0)),FV(VLOOKUP(AO2,入力シート!$B55:$M59,11,0),AO2-$D2,,(VLOOKUP(AO2,入力シート!$B55:$M59,5,0)*-1)))))</f>
        <v>0</v>
      </c>
      <c r="AP13" s="55">
        <f>IF(AP3="","",IF(ISERROR(IF(ISERROR(VLOOKUP(AP2,入力シート!$B55:$M59,5,0)),AO13+(AO13*VLOOKUP(MAX(INDEX((入力シート!$B55:$C59&lt;AP2)*入力シート!$B55:$C59,0)),入力シート!$B55:$M59,11,0)),FV(VLOOKUP(AP2,入力シート!$B55:$M59,11,0),AP2-$D2,,(VLOOKUP(AP2,入力シート!$B55:$M59,5,0)*-1)))),"",IF(ISERROR(VLOOKUP(AP2,入力シート!$B55:$M59,5,0)),AO13+(AO13*VLOOKUP(MAX(INDEX((入力シート!$B55:$C59&lt;AP2)*入力シート!$B55:$C59,0)),入力シート!$B55:$M59,11,0)),FV(VLOOKUP(AP2,入力シート!$B55:$M59,11,0),AP2-$D2,,(VLOOKUP(AP2,入力シート!$B55:$M59,5,0)*-1)))))</f>
        <v>0</v>
      </c>
      <c r="AQ13" s="55">
        <f>IF(AQ3="","",IF(ISERROR(IF(ISERROR(VLOOKUP(AQ2,入力シート!$B55:$M59,5,0)),AP13+(AP13*VLOOKUP(MAX(INDEX((入力シート!$B55:$C59&lt;AQ2)*入力シート!$B55:$C59,0)),入力シート!$B55:$M59,11,0)),FV(VLOOKUP(AQ2,入力シート!$B55:$M59,11,0),AQ2-$D2,,(VLOOKUP(AQ2,入力シート!$B55:$M59,5,0)*-1)))),"",IF(ISERROR(VLOOKUP(AQ2,入力シート!$B55:$M59,5,0)),AP13+(AP13*VLOOKUP(MAX(INDEX((入力シート!$B55:$C59&lt;AQ2)*入力シート!$B55:$C59,0)),入力シート!$B55:$M59,11,0)),FV(VLOOKUP(AQ2,入力シート!$B55:$M59,11,0),AQ2-$D2,,(VLOOKUP(AQ2,入力シート!$B55:$M59,5,0)*-1)))))</f>
        <v>0</v>
      </c>
      <c r="AR13" s="55">
        <f>IF(AR3="","",IF(ISERROR(IF(ISERROR(VLOOKUP(AR2,入力シート!$B55:$M59,5,0)),AQ13+(AQ13*VLOOKUP(MAX(INDEX((入力シート!$B55:$C59&lt;AR2)*入力シート!$B55:$C59,0)),入力シート!$B55:$M59,11,0)),FV(VLOOKUP(AR2,入力シート!$B55:$M59,11,0),AR2-$D2,,(VLOOKUP(AR2,入力シート!$B55:$M59,5,0)*-1)))),"",IF(ISERROR(VLOOKUP(AR2,入力シート!$B55:$M59,5,0)),AQ13+(AQ13*VLOOKUP(MAX(INDEX((入力シート!$B55:$C59&lt;AR2)*入力シート!$B55:$C59,0)),入力シート!$B55:$M59,11,0)),FV(VLOOKUP(AR2,入力シート!$B55:$M59,11,0),AR2-$D2,,(VLOOKUP(AR2,入力シート!$B55:$M59,5,0)*-1)))))</f>
        <v>0</v>
      </c>
      <c r="AS13" s="55">
        <f>IF(AS3="","",IF(ISERROR(IF(ISERROR(VLOOKUP(AS2,入力シート!$B55:$M59,5,0)),AR13+(AR13*VLOOKUP(MAX(INDEX((入力シート!$B55:$C59&lt;AS2)*入力シート!$B55:$C59,0)),入力シート!$B55:$M59,11,0)),FV(VLOOKUP(AS2,入力シート!$B55:$M59,11,0),AS2-$D2,,(VLOOKUP(AS2,入力シート!$B55:$M59,5,0)*-1)))),"",IF(ISERROR(VLOOKUP(AS2,入力シート!$B55:$M59,5,0)),AR13+(AR13*VLOOKUP(MAX(INDEX((入力シート!$B55:$C59&lt;AS2)*入力シート!$B55:$C59,0)),入力シート!$B55:$M59,11,0)),FV(VLOOKUP(AS2,入力シート!$B55:$M59,11,0),AS2-$D2,,(VLOOKUP(AS2,入力シート!$B55:$M59,5,0)*-1)))))</f>
        <v>0</v>
      </c>
      <c r="AT13" s="55">
        <f>IF(AT3="","",IF(ISERROR(IF(ISERROR(VLOOKUP(AT2,入力シート!$B55:$M59,5,0)),AS13+(AS13*VLOOKUP(MAX(INDEX((入力シート!$B55:$C59&lt;AT2)*入力シート!$B55:$C59,0)),入力シート!$B55:$M59,11,0)),FV(VLOOKUP(AT2,入力シート!$B55:$M59,11,0),AT2-$D2,,(VLOOKUP(AT2,入力シート!$B55:$M59,5,0)*-1)))),"",IF(ISERROR(VLOOKUP(AT2,入力シート!$B55:$M59,5,0)),AS13+(AS13*VLOOKUP(MAX(INDEX((入力シート!$B55:$C59&lt;AT2)*入力シート!$B55:$C59,0)),入力シート!$B55:$M59,11,0)),FV(VLOOKUP(AT2,入力シート!$B55:$M59,11,0),AT2-$D2,,(VLOOKUP(AT2,入力シート!$B55:$M59,5,0)*-1)))))</f>
        <v>0</v>
      </c>
      <c r="AU13" s="55">
        <f>IF(AU3="","",IF(ISERROR(IF(ISERROR(VLOOKUP(AU2,入力シート!$B55:$M59,5,0)),AT13+(AT13*VLOOKUP(MAX(INDEX((入力シート!$B55:$C59&lt;AU2)*入力シート!$B55:$C59,0)),入力シート!$B55:$M59,11,0)),FV(VLOOKUP(AU2,入力シート!$B55:$M59,11,0),AU2-$D2,,(VLOOKUP(AU2,入力シート!$B55:$M59,5,0)*-1)))),"",IF(ISERROR(VLOOKUP(AU2,入力シート!$B55:$M59,5,0)),AT13+(AT13*VLOOKUP(MAX(INDEX((入力シート!$B55:$C59&lt;AU2)*入力シート!$B55:$C59,0)),入力シート!$B55:$M59,11,0)),FV(VLOOKUP(AU2,入力シート!$B55:$M59,11,0),AU2-$D2,,(VLOOKUP(AU2,入力シート!$B55:$M59,5,0)*-1)))))</f>
        <v>0</v>
      </c>
      <c r="AV13" s="55">
        <f>IF(AV3="","",IF(ISERROR(IF(ISERROR(VLOOKUP(AV2,入力シート!$B55:$M59,5,0)),AU13+(AU13*VLOOKUP(MAX(INDEX((入力シート!$B55:$C59&lt;AV2)*入力シート!$B55:$C59,0)),入力シート!$B55:$M59,11,0)),FV(VLOOKUP(AV2,入力シート!$B55:$M59,11,0),AV2-$D2,,(VLOOKUP(AV2,入力シート!$B55:$M59,5,0)*-1)))),"",IF(ISERROR(VLOOKUP(AV2,入力シート!$B55:$M59,5,0)),AU13+(AU13*VLOOKUP(MAX(INDEX((入力シート!$B55:$C59&lt;AV2)*入力シート!$B55:$C59,0)),入力シート!$B55:$M59,11,0)),FV(VLOOKUP(AV2,入力シート!$B55:$M59,11,0),AV2-$D2,,(VLOOKUP(AV2,入力シート!$B55:$M59,5,0)*-1)))))</f>
        <v>0</v>
      </c>
      <c r="AW13" s="55">
        <f>IF(AW3="","",IF(ISERROR(IF(ISERROR(VLOOKUP(AW2,入力シート!$B55:$M59,5,0)),AV13+(AV13*VLOOKUP(MAX(INDEX((入力シート!$B55:$C59&lt;AW2)*入力シート!$B55:$C59,0)),入力シート!$B55:$M59,11,0)),FV(VLOOKUP(AW2,入力シート!$B55:$M59,11,0),AW2-$D2,,(VLOOKUP(AW2,入力シート!$B55:$M59,5,0)*-1)))),"",IF(ISERROR(VLOOKUP(AW2,入力シート!$B55:$M59,5,0)),AV13+(AV13*VLOOKUP(MAX(INDEX((入力シート!$B55:$C59&lt;AW2)*入力シート!$B55:$C59,0)),入力シート!$B55:$M59,11,0)),FV(VLOOKUP(AW2,入力シート!$B55:$M59,11,0),AW2-$D2,,(VLOOKUP(AW2,入力シート!$B55:$M59,5,0)*-1)))))</f>
        <v>0</v>
      </c>
      <c r="AX13" s="55">
        <f>IF(AX3="","",IF(ISERROR(IF(ISERROR(VLOOKUP(AX2,入力シート!$B55:$M59,5,0)),AW13+(AW13*VLOOKUP(MAX(INDEX((入力シート!$B55:$C59&lt;AX2)*入力シート!$B55:$C59,0)),入力シート!$B55:$M59,11,0)),FV(VLOOKUP(AX2,入力シート!$B55:$M59,11,0),AX2-$D2,,(VLOOKUP(AX2,入力シート!$B55:$M59,5,0)*-1)))),"",IF(ISERROR(VLOOKUP(AX2,入力シート!$B55:$M59,5,0)),AW13+(AW13*VLOOKUP(MAX(INDEX((入力シート!$B55:$C59&lt;AX2)*入力シート!$B55:$C59,0)),入力シート!$B55:$M59,11,0)),FV(VLOOKUP(AX2,入力シート!$B55:$M59,11,0),AX2-$D2,,(VLOOKUP(AX2,入力シート!$B55:$M59,5,0)*-1)))))</f>
        <v>0</v>
      </c>
      <c r="AY13" s="55">
        <f>IF(AY3="","",IF(ISERROR(IF(ISERROR(VLOOKUP(AY2,入力シート!$B55:$M59,5,0)),AX13+(AX13*VLOOKUP(MAX(INDEX((入力シート!$B55:$C59&lt;AY2)*入力シート!$B55:$C59,0)),入力シート!$B55:$M59,11,0)),FV(VLOOKUP(AY2,入力シート!$B55:$M59,11,0),AY2-$D2,,(VLOOKUP(AY2,入力シート!$B55:$M59,5,0)*-1)))),"",IF(ISERROR(VLOOKUP(AY2,入力シート!$B55:$M59,5,0)),AX13+(AX13*VLOOKUP(MAX(INDEX((入力シート!$B55:$C59&lt;AY2)*入力シート!$B55:$C59,0)),入力シート!$B55:$M59,11,0)),FV(VLOOKUP(AY2,入力シート!$B55:$M59,11,0),AY2-$D2,,(VLOOKUP(AY2,入力シート!$B55:$M59,5,0)*-1)))))</f>
        <v>0</v>
      </c>
      <c r="AZ13" s="55">
        <f>IF(AZ3="","",IF(ISERROR(IF(ISERROR(VLOOKUP(AZ2,入力シート!$B55:$M59,5,0)),AY13+(AY13*VLOOKUP(MAX(INDEX((入力シート!$B55:$C59&lt;AZ2)*入力シート!$B55:$C59,0)),入力シート!$B55:$M59,11,0)),FV(VLOOKUP(AZ2,入力シート!$B55:$M59,11,0),AZ2-$D2,,(VLOOKUP(AZ2,入力シート!$B55:$M59,5,0)*-1)))),"",IF(ISERROR(VLOOKUP(AZ2,入力シート!$B55:$M59,5,0)),AY13+(AY13*VLOOKUP(MAX(INDEX((入力シート!$B55:$C59&lt;AZ2)*入力シート!$B55:$C59,0)),入力シート!$B55:$M59,11,0)),FV(VLOOKUP(AZ2,入力シート!$B55:$M59,11,0),AZ2-$D2,,(VLOOKUP(AZ2,入力シート!$B55:$M59,5,0)*-1)))))</f>
        <v>0</v>
      </c>
      <c r="BA13" s="55">
        <f>IF(BA3="","",IF(ISERROR(IF(ISERROR(VLOOKUP(BA2,入力シート!$B55:$M59,5,0)),AZ13+(AZ13*VLOOKUP(MAX(INDEX((入力シート!$B55:$C59&lt;BA2)*入力シート!$B55:$C59,0)),入力シート!$B55:$M59,11,0)),FV(VLOOKUP(BA2,入力シート!$B55:$M59,11,0),BA2-$D2,,(VLOOKUP(BA2,入力シート!$B55:$M59,5,0)*-1)))),"",IF(ISERROR(VLOOKUP(BA2,入力シート!$B55:$M59,5,0)),AZ13+(AZ13*VLOOKUP(MAX(INDEX((入力シート!$B55:$C59&lt;BA2)*入力シート!$B55:$C59,0)),入力シート!$B55:$M59,11,0)),FV(VLOOKUP(BA2,入力シート!$B55:$M59,11,0),BA2-$D2,,(VLOOKUP(BA2,入力シート!$B55:$M59,5,0)*-1)))))</f>
        <v>0</v>
      </c>
      <c r="BB13" s="55">
        <f>IF(BB3="","",IF(ISERROR(IF(ISERROR(VLOOKUP(BB2,入力シート!$B55:$M59,5,0)),BA13+(BA13*VLOOKUP(MAX(INDEX((入力シート!$B55:$C59&lt;BB2)*入力シート!$B55:$C59,0)),入力シート!$B55:$M59,11,0)),FV(VLOOKUP(BB2,入力シート!$B55:$M59,11,0),BB2-$D2,,(VLOOKUP(BB2,入力シート!$B55:$M59,5,0)*-1)))),"",IF(ISERROR(VLOOKUP(BB2,入力シート!$B55:$M59,5,0)),BA13+(BA13*VLOOKUP(MAX(INDEX((入力シート!$B55:$C59&lt;BB2)*入力シート!$B55:$C59,0)),入力シート!$B55:$M59,11,0)),FV(VLOOKUP(BB2,入力シート!$B55:$M59,11,0),BB2-$D2,,(VLOOKUP(BB2,入力シート!$B55:$M59,5,0)*-1)))))</f>
        <v>0</v>
      </c>
      <c r="BC13" s="55">
        <f>IF(BC3="","",IF(ISERROR(IF(ISERROR(VLOOKUP(BC2,入力シート!$B55:$M59,5,0)),BB13+(BB13*VLOOKUP(MAX(INDEX((入力シート!$B55:$C59&lt;BC2)*入力シート!$B55:$C59,0)),入力シート!$B55:$M59,11,0)),FV(VLOOKUP(BC2,入力シート!$B55:$M59,11,0),BC2-$D2,,(VLOOKUP(BC2,入力シート!$B55:$M59,5,0)*-1)))),"",IF(ISERROR(VLOOKUP(BC2,入力シート!$B55:$M59,5,0)),BB13+(BB13*VLOOKUP(MAX(INDEX((入力シート!$B55:$C59&lt;BC2)*入力シート!$B55:$C59,0)),入力シート!$B55:$M59,11,0)),FV(VLOOKUP(BC2,入力シート!$B55:$M59,11,0),BC2-$D2,,(VLOOKUP(BC2,入力シート!$B55:$M59,5,0)*-1)))))</f>
        <v>0</v>
      </c>
      <c r="BD13" s="55">
        <f>IF(BD3="","",IF(ISERROR(IF(ISERROR(VLOOKUP(BD2,入力シート!$B55:$M59,5,0)),BC13+(BC13*VLOOKUP(MAX(INDEX((入力シート!$B55:$C59&lt;BD2)*入力シート!$B55:$C59,0)),入力シート!$B55:$M59,11,0)),FV(VLOOKUP(BD2,入力シート!$B55:$M59,11,0),BD2-$D2,,(VLOOKUP(BD2,入力シート!$B55:$M59,5,0)*-1)))),"",IF(ISERROR(VLOOKUP(BD2,入力シート!$B55:$M59,5,0)),BC13+(BC13*VLOOKUP(MAX(INDEX((入力シート!$B55:$C59&lt;BD2)*入力シート!$B55:$C59,0)),入力シート!$B55:$M59,11,0)),FV(VLOOKUP(BD2,入力シート!$B55:$M59,11,0),BD2-$D2,,(VLOOKUP(BD2,入力シート!$B55:$M59,5,0)*-1)))))</f>
        <v>0</v>
      </c>
      <c r="BE13" s="55">
        <f>IF(BE3="","",IF(ISERROR(IF(ISERROR(VLOOKUP(BE2,入力シート!$B55:$M59,5,0)),BD13+(BD13*VLOOKUP(MAX(INDEX((入力シート!$B55:$C59&lt;BE2)*入力シート!$B55:$C59,0)),入力シート!$B55:$M59,11,0)),FV(VLOOKUP(BE2,入力シート!$B55:$M59,11,0),BE2-$D2,,(VLOOKUP(BE2,入力シート!$B55:$M59,5,0)*-1)))),"",IF(ISERROR(VLOOKUP(BE2,入力シート!$B55:$M59,5,0)),BD13+(BD13*VLOOKUP(MAX(INDEX((入力シート!$B55:$C59&lt;BE2)*入力シート!$B55:$C59,0)),入力シート!$B55:$M59,11,0)),FV(VLOOKUP(BE2,入力シート!$B55:$M59,11,0),BE2-$D2,,(VLOOKUP(BE2,入力シート!$B55:$M59,5,0)*-1)))))</f>
        <v>0</v>
      </c>
      <c r="BF13" s="55">
        <f>IF(BF3="","",IF(ISERROR(IF(ISERROR(VLOOKUP(BF2,入力シート!$B55:$M59,5,0)),BE13+(BE13*VLOOKUP(MAX(INDEX((入力シート!$B55:$C59&lt;BF2)*入力シート!$B55:$C59,0)),入力シート!$B55:$M59,11,0)),FV(VLOOKUP(BF2,入力シート!$B55:$M59,11,0),BF2-$D2,,(VLOOKUP(BF2,入力シート!$B55:$M59,5,0)*-1)))),"",IF(ISERROR(VLOOKUP(BF2,入力シート!$B55:$M59,5,0)),BE13+(BE13*VLOOKUP(MAX(INDEX((入力シート!$B55:$C59&lt;BF2)*入力シート!$B55:$C59,0)),入力シート!$B55:$M59,11,0)),FV(VLOOKUP(BF2,入力シート!$B55:$M59,11,0),BF2-$D2,,(VLOOKUP(BF2,入力シート!$B55:$M59,5,0)*-1)))))</f>
        <v>0</v>
      </c>
      <c r="BG13" s="55">
        <f>IF(BG3="","",IF(ISERROR(IF(ISERROR(VLOOKUP(BG2,入力シート!$B55:$M59,5,0)),BF13+(BF13*VLOOKUP(MAX(INDEX((入力シート!$B55:$C59&lt;BG2)*入力シート!$B55:$C59,0)),入力シート!$B55:$M59,11,0)),FV(VLOOKUP(BG2,入力シート!$B55:$M59,11,0),BG2-$D2,,(VLOOKUP(BG2,入力シート!$B55:$M59,5,0)*-1)))),"",IF(ISERROR(VLOOKUP(BG2,入力シート!$B55:$M59,5,0)),BF13+(BF13*VLOOKUP(MAX(INDEX((入力シート!$B55:$C59&lt;BG2)*入力シート!$B55:$C59,0)),入力シート!$B55:$M59,11,0)),FV(VLOOKUP(BG2,入力シート!$B55:$M59,11,0),BG2-$D2,,(VLOOKUP(BG2,入力シート!$B55:$M59,5,0)*-1)))))</f>
        <v>0</v>
      </c>
      <c r="BH13" s="55" t="str">
        <f>IF(BH3="","",IF(ISERROR(IF(ISERROR(VLOOKUP(BH2,入力シート!$B55:$M59,5,0)),BG13+(BG13*VLOOKUP(MAX(INDEX((入力シート!$B55:$C59&lt;BH2)*入力シート!$B55:$C59,0)),入力シート!$B55:$M59,11,0)),FV(VLOOKUP(BH2,入力シート!$B55:$M59,11,0),BH2-$D2,,(VLOOKUP(BH2,入力シート!$B55:$M59,5,0)*-1)))),"",IF(ISERROR(VLOOKUP(BH2,入力シート!$B55:$M59,5,0)),BG13+(BG13*VLOOKUP(MAX(INDEX((入力シート!$B55:$C59&lt;BH2)*入力シート!$B55:$C59,0)),入力シート!$B55:$M59,11,0)),FV(VLOOKUP(BH2,入力シート!$B55:$M59,11,0),BH2-$D2,,(VLOOKUP(BH2,入力シート!$B55:$M59,5,0)*-1)))))</f>
        <v/>
      </c>
      <c r="BI13" s="55" t="str">
        <f>IF(BI3="","",IF(ISERROR(IF(ISERROR(VLOOKUP(BI2,入力シート!$B55:$M59,5,0)),BH13+(BH13*VLOOKUP(MAX(INDEX((入力シート!$B55:$C59&lt;BI2)*入力シート!$B55:$C59,0)),入力シート!$B55:$M59,11,0)),FV(VLOOKUP(BI2,入力シート!$B55:$M59,11,0),BI2-$D2,,(VLOOKUP(BI2,入力シート!$B55:$M59,5,0)*-1)))),"",IF(ISERROR(VLOOKUP(BI2,入力シート!$B55:$M59,5,0)),BH13+(BH13*VLOOKUP(MAX(INDEX((入力シート!$B55:$C59&lt;BI2)*入力シート!$B55:$C59,0)),入力シート!$B55:$M59,11,0)),FV(VLOOKUP(BI2,入力シート!$B55:$M59,11,0),BI2-$D2,,(VLOOKUP(BI2,入力シート!$B55:$M59,5,0)*-1)))))</f>
        <v/>
      </c>
      <c r="BJ13" s="55" t="str">
        <f>IF(BJ3="","",IF(ISERROR(IF(ISERROR(VLOOKUP(BJ2,入力シート!$B55:$M59,5,0)),BI13+(BI13*VLOOKUP(MAX(INDEX((入力シート!$B55:$C59&lt;BJ2)*入力シート!$B55:$C59,0)),入力シート!$B55:$M59,11,0)),FV(VLOOKUP(BJ2,入力シート!$B55:$M59,11,0),BJ2-$D2,,(VLOOKUP(BJ2,入力シート!$B55:$M59,5,0)*-1)))),"",IF(ISERROR(VLOOKUP(BJ2,入力シート!$B55:$M59,5,0)),BI13+(BI13*VLOOKUP(MAX(INDEX((入力シート!$B55:$C59&lt;BJ2)*入力シート!$B55:$C59,0)),入力シート!$B55:$M59,11,0)),FV(VLOOKUP(BJ2,入力シート!$B55:$M59,11,0),BJ2-$D2,,(VLOOKUP(BJ2,入力シート!$B55:$M59,5,0)*-1)))))</f>
        <v/>
      </c>
      <c r="BK13" s="55" t="str">
        <f>IF(BK3="","",IF(ISERROR(IF(ISERROR(VLOOKUP(BK2,入力シート!$B55:$M59,5,0)),BJ13+(BJ13*VLOOKUP(MAX(INDEX((入力シート!$B55:$C59&lt;BK2)*入力シート!$B55:$C59,0)),入力シート!$B55:$M59,11,0)),FV(VLOOKUP(BK2,入力シート!$B55:$M59,11,0),BK2-$D2,,(VLOOKUP(BK2,入力シート!$B55:$M59,5,0)*-1)))),"",IF(ISERROR(VLOOKUP(BK2,入力シート!$B55:$M59,5,0)),BJ13+(BJ13*VLOOKUP(MAX(INDEX((入力シート!$B55:$C59&lt;BK2)*入力シート!$B55:$C59,0)),入力シート!$B55:$M59,11,0)),FV(VLOOKUP(BK2,入力シート!$B55:$M59,11,0),BK2-$D2,,(VLOOKUP(BK2,入力シート!$B55:$M59,5,0)*-1)))))</f>
        <v/>
      </c>
      <c r="BL13" s="55" t="str">
        <f>IF(BL3="","",IF(ISERROR(IF(ISERROR(VLOOKUP(BL2,入力シート!$B55:$M59,5,0)),BK13+(BK13*VLOOKUP(MAX(INDEX((入力シート!$B55:$C59&lt;BL2)*入力シート!$B55:$C59,0)),入力シート!$B55:$M59,11,0)),FV(VLOOKUP(BL2,入力シート!$B55:$M59,11,0),BL2-$D2,,(VLOOKUP(BL2,入力シート!$B55:$M59,5,0)*-1)))),"",IF(ISERROR(VLOOKUP(BL2,入力シート!$B55:$M59,5,0)),BK13+(BK13*VLOOKUP(MAX(INDEX((入力シート!$B55:$C59&lt;BL2)*入力シート!$B55:$C59,0)),入力シート!$B55:$M59,11,0)),FV(VLOOKUP(BL2,入力シート!$B55:$M59,11,0),BL2-$D2,,(VLOOKUP(BL2,入力シート!$B55:$M59,5,0)*-1)))))</f>
        <v/>
      </c>
      <c r="BM13" s="55" t="str">
        <f>IF(BM3="","",IF(ISERROR(IF(ISERROR(VLOOKUP(BM2,入力シート!$B55:$M59,5,0)),BL13+(BL13*VLOOKUP(MAX(INDEX((入力シート!$B55:$C59&lt;BM2)*入力シート!$B55:$C59,0)),入力シート!$B55:$M59,11,0)),FV(VLOOKUP(BM2,入力シート!$B55:$M59,11,0),BM2-$D2,,(VLOOKUP(BM2,入力シート!$B55:$M59,5,0)*-1)))),"",IF(ISERROR(VLOOKUP(BM2,入力シート!$B55:$M59,5,0)),BL13+(BL13*VLOOKUP(MAX(INDEX((入力シート!$B55:$C59&lt;BM2)*入力シート!$B55:$C59,0)),入力シート!$B55:$M59,11,0)),FV(VLOOKUP(BM2,入力シート!$B55:$M59,11,0),BM2-$D2,,(VLOOKUP(BM2,入力シート!$B55:$M59,5,0)*-1)))))</f>
        <v/>
      </c>
      <c r="BN13" s="55" t="str">
        <f>IF(BN3="","",IF(ISERROR(IF(ISERROR(VLOOKUP(BN2,入力シート!$B55:$M59,5,0)),BM13+(BM13*VLOOKUP(MAX(INDEX((入力シート!$B55:$C59&lt;BN2)*入力シート!$B55:$C59,0)),入力シート!$B55:$M59,11,0)),FV(VLOOKUP(BN2,入力シート!$B55:$M59,11,0),BN2-$D2,,(VLOOKUP(BN2,入力シート!$B55:$M59,5,0)*-1)))),"",IF(ISERROR(VLOOKUP(BN2,入力シート!$B55:$M59,5,0)),BM13+(BM13*VLOOKUP(MAX(INDEX((入力シート!$B55:$C59&lt;BN2)*入力シート!$B55:$C59,0)),入力シート!$B55:$M59,11,0)),FV(VLOOKUP(BN2,入力シート!$B55:$M59,11,0),BN2-$D2,,(VLOOKUP(BN2,入力シート!$B55:$M59,5,0)*-1)))))</f>
        <v/>
      </c>
      <c r="BO13" s="55" t="str">
        <f>IF(BO3="","",IF(ISERROR(IF(ISERROR(VLOOKUP(BO2,入力シート!$B55:$M59,5,0)),BN13+(BN13*VLOOKUP(MAX(INDEX((入力シート!$B55:$C59&lt;BO2)*入力シート!$B55:$C59,0)),入力シート!$B55:$M59,11,0)),FV(VLOOKUP(BO2,入力シート!$B55:$M59,11,0),BO2-$D2,,(VLOOKUP(BO2,入力シート!$B55:$M59,5,0)*-1)))),"",IF(ISERROR(VLOOKUP(BO2,入力シート!$B55:$M59,5,0)),BN13+(BN13*VLOOKUP(MAX(INDEX((入力シート!$B55:$C59&lt;BO2)*入力シート!$B55:$C59,0)),入力シート!$B55:$M59,11,0)),FV(VLOOKUP(BO2,入力シート!$B55:$M59,11,0),BO2-$D2,,(VLOOKUP(BO2,入力シート!$B55:$M59,5,0)*-1)))))</f>
        <v/>
      </c>
      <c r="BP13" s="55" t="str">
        <f>IF(BP3="","",IF(ISERROR(IF(ISERROR(VLOOKUP(BP2,入力シート!$B55:$M59,5,0)),BO13+(BO13*VLOOKUP(MAX(INDEX((入力シート!$B55:$C59&lt;BP2)*入力シート!$B55:$C59,0)),入力シート!$B55:$M59,11,0)),FV(VLOOKUP(BP2,入力シート!$B55:$M59,11,0),BP2-$D2,,(VLOOKUP(BP2,入力シート!$B55:$M59,5,0)*-1)))),"",IF(ISERROR(VLOOKUP(BP2,入力シート!$B55:$M59,5,0)),BO13+(BO13*VLOOKUP(MAX(INDEX((入力シート!$B55:$C59&lt;BP2)*入力シート!$B55:$C59,0)),入力シート!$B55:$M59,11,0)),FV(VLOOKUP(BP2,入力シート!$B55:$M59,11,0),BP2-$D2,,(VLOOKUP(BP2,入力シート!$B55:$M59,5,0)*-1)))))</f>
        <v/>
      </c>
      <c r="BQ13" s="55" t="str">
        <f>IF(BQ3="","",IF(ISERROR(IF(ISERROR(VLOOKUP(BQ2,入力シート!$B55:$M59,5,0)),BP13+(BP13*VLOOKUP(MAX(INDEX((入力シート!$B55:$C59&lt;BQ2)*入力シート!$B55:$C59,0)),入力シート!$B55:$M59,11,0)),FV(VLOOKUP(BQ2,入力シート!$B55:$M59,11,0),BQ2-$D2,,(VLOOKUP(BQ2,入力シート!$B55:$M59,5,0)*-1)))),"",IF(ISERROR(VLOOKUP(BQ2,入力シート!$B55:$M59,5,0)),BP13+(BP13*VLOOKUP(MAX(INDEX((入力シート!$B55:$C59&lt;BQ2)*入力シート!$B55:$C59,0)),入力シート!$B55:$M59,11,0)),FV(VLOOKUP(BQ2,入力シート!$B55:$M59,11,0),BQ2-$D2,,(VLOOKUP(BQ2,入力シート!$B55:$M59,5,0)*-1)))))</f>
        <v/>
      </c>
      <c r="BR13" s="55" t="str">
        <f>IF(BR3="","",IF(ISERROR(IF(ISERROR(VLOOKUP(BR2,入力シート!$B55:$M59,5,0)),BQ13+(BQ13*VLOOKUP(MAX(INDEX((入力シート!$B55:$C59&lt;BR2)*入力シート!$B55:$C59,0)),入力シート!$B55:$M59,11,0)),FV(VLOOKUP(BR2,入力シート!$B55:$M59,11,0),BR2-$D2,,(VLOOKUP(BR2,入力シート!$B55:$M59,5,0)*-1)))),"",IF(ISERROR(VLOOKUP(BR2,入力シート!$B55:$M59,5,0)),BQ13+(BQ13*VLOOKUP(MAX(INDEX((入力シート!$B55:$C59&lt;BR2)*入力シート!$B55:$C59,0)),入力シート!$B55:$M59,11,0)),FV(VLOOKUP(BR2,入力シート!$B55:$M59,11,0),BR2-$D2,,(VLOOKUP(BR2,入力シート!$B55:$M59,5,0)*-1)))))</f>
        <v/>
      </c>
      <c r="BS13" s="55" t="str">
        <f>IF(BS3="","",IF(ISERROR(IF(ISERROR(VLOOKUP(BS2,入力シート!$B55:$M59,5,0)),BR13+(BR13*VLOOKUP(MAX(INDEX((入力シート!$B55:$C59&lt;BS2)*入力シート!$B55:$C59,0)),入力シート!$B55:$M59,11,0)),FV(VLOOKUP(BS2,入力シート!$B55:$M59,11,0),BS2-$D2,,(VLOOKUP(BS2,入力シート!$B55:$M59,5,0)*-1)))),"",IF(ISERROR(VLOOKUP(BS2,入力シート!$B55:$M59,5,0)),BR13+(BR13*VLOOKUP(MAX(INDEX((入力シート!$B55:$C59&lt;BS2)*入力シート!$B55:$C59,0)),入力シート!$B55:$M59,11,0)),FV(VLOOKUP(BS2,入力シート!$B55:$M59,11,0),BS2-$D2,,(VLOOKUP(BS2,入力シート!$B55:$M59,5,0)*-1)))))</f>
        <v/>
      </c>
      <c r="BT13" s="55" t="str">
        <f>IF(BT3="","",IF(ISERROR(IF(ISERROR(VLOOKUP(BT2,入力シート!$B55:$M59,5,0)),BS13+(BS13*VLOOKUP(MAX(INDEX((入力シート!$B55:$C59&lt;BT2)*入力シート!$B55:$C59,0)),入力シート!$B55:$M59,11,0)),FV(VLOOKUP(BT2,入力シート!$B55:$M59,11,0),BT2-$D2,,(VLOOKUP(BT2,入力シート!$B55:$M59,5,0)*-1)))),"",IF(ISERROR(VLOOKUP(BT2,入力シート!$B55:$M59,5,0)),BS13+(BS13*VLOOKUP(MAX(INDEX((入力シート!$B55:$C59&lt;BT2)*入力シート!$B55:$C59,0)),入力シート!$B55:$M59,11,0)),FV(VLOOKUP(BT2,入力シート!$B55:$M59,11,0),BT2-$D2,,(VLOOKUP(BT2,入力シート!$B55:$M59,5,0)*-1)))))</f>
        <v/>
      </c>
      <c r="BU13" s="55" t="str">
        <f>IF(BU3="","",IF(ISERROR(IF(ISERROR(VLOOKUP(BU2,入力シート!$B55:$M59,5,0)),BT13+(BT13*VLOOKUP(MAX(INDEX((入力シート!$B55:$C59&lt;BU2)*入力シート!$B55:$C59,0)),入力シート!$B55:$M59,11,0)),FV(VLOOKUP(BU2,入力シート!$B55:$M59,11,0),BU2-$D2,,(VLOOKUP(BU2,入力シート!$B55:$M59,5,0)*-1)))),"",IF(ISERROR(VLOOKUP(BU2,入力シート!$B55:$M59,5,0)),BT13+(BT13*VLOOKUP(MAX(INDEX((入力シート!$B55:$C59&lt;BU2)*入力シート!$B55:$C59,0)),入力シート!$B55:$M59,11,0)),FV(VLOOKUP(BU2,入力シート!$B55:$M59,11,0),BU2-$D2,,(VLOOKUP(BU2,入力シート!$B55:$M59,5,0)*-1)))))</f>
        <v/>
      </c>
      <c r="BV13" s="55" t="str">
        <f>IF(BV3="","",IF(ISERROR(IF(ISERROR(VLOOKUP(BV2,入力シート!$B55:$M59,5,0)),BU13+(BU13*VLOOKUP(MAX(INDEX((入力シート!$B55:$C59&lt;BV2)*入力シート!$B55:$C59,0)),入力シート!$B55:$M59,11,0)),FV(VLOOKUP(BV2,入力シート!$B55:$M59,11,0),BV2-$D2,,(VLOOKUP(BV2,入力シート!$B55:$M59,5,0)*-1)))),"",IF(ISERROR(VLOOKUP(BV2,入力シート!$B55:$M59,5,0)),BU13+(BU13*VLOOKUP(MAX(INDEX((入力シート!$B55:$C59&lt;BV2)*入力シート!$B55:$C59,0)),入力シート!$B55:$M59,11,0)),FV(VLOOKUP(BV2,入力シート!$B55:$M59,11,0),BV2-$D2,,(VLOOKUP(BV2,入力シート!$B55:$M59,5,0)*-1)))))</f>
        <v/>
      </c>
      <c r="BW13" s="55" t="str">
        <f>IF(BW3="","",IF(ISERROR(IF(ISERROR(VLOOKUP(BW2,入力シート!$B55:$M59,5,0)),BV13+(BV13*VLOOKUP(MAX(INDEX((入力シート!$B55:$C59&lt;BW2)*入力シート!$B55:$C59,0)),入力シート!$B55:$M59,11,0)),FV(VLOOKUP(BW2,入力シート!$B55:$M59,11,0),BW2-$D2,,(VLOOKUP(BW2,入力シート!$B55:$M59,5,0)*-1)))),"",IF(ISERROR(VLOOKUP(BW2,入力シート!$B55:$M59,5,0)),BV13+(BV13*VLOOKUP(MAX(INDEX((入力シート!$B55:$C59&lt;BW2)*入力シート!$B55:$C59,0)),入力シート!$B55:$M59,11,0)),FV(VLOOKUP(BW2,入力シート!$B55:$M59,11,0),BW2-$D2,,(VLOOKUP(BW2,入力シート!$B55:$M59,5,0)*-1)))))</f>
        <v/>
      </c>
      <c r="BX13" s="55" t="str">
        <f>IF(BX3="","",IF(ISERROR(IF(ISERROR(VLOOKUP(BX2,入力シート!$B55:$M59,5,0)),BW13+(BW13*VLOOKUP(MAX(INDEX((入力シート!$B55:$C59&lt;BX2)*入力シート!$B55:$C59,0)),入力シート!$B55:$M59,11,0)),FV(VLOOKUP(BX2,入力シート!$B55:$M59,11,0),BX2-$D2,,(VLOOKUP(BX2,入力シート!$B55:$M59,5,0)*-1)))),"",IF(ISERROR(VLOOKUP(BX2,入力シート!$B55:$M59,5,0)),BW13+(BW13*VLOOKUP(MAX(INDEX((入力シート!$B55:$C59&lt;BX2)*入力シート!$B55:$C59,0)),入力シート!$B55:$M59,11,0)),FV(VLOOKUP(BX2,入力シート!$B55:$M59,11,0),BX2-$D2,,(VLOOKUP(BX2,入力シート!$B55:$M59,5,0)*-1)))))</f>
        <v/>
      </c>
    </row>
    <row r="14" spans="1:76">
      <c r="A14" s="56"/>
      <c r="B14" s="304" t="s">
        <v>81</v>
      </c>
      <c r="C14" s="59"/>
      <c r="D14" s="58">
        <f>HLOOKUP(D2,入力シート!$C94:$BW101,8,0)</f>
        <v>0</v>
      </c>
      <c r="E14" s="58">
        <f>IF(E3="","",HLOOKUP(E2,入力シート!$C94:$BW101,8,0))</f>
        <v>0</v>
      </c>
      <c r="F14" s="58">
        <f>IF(F3="","",HLOOKUP(F2,入力シート!$C94:$BW101,8,0))</f>
        <v>0</v>
      </c>
      <c r="G14" s="58">
        <f>IF(G3="","",HLOOKUP(G2,入力シート!$C94:$BW101,8,0))</f>
        <v>0</v>
      </c>
      <c r="H14" s="58">
        <f>IF(H3="","",HLOOKUP(H2,入力シート!$C94:$BW101,8,0))</f>
        <v>0</v>
      </c>
      <c r="I14" s="58">
        <f>IF(I3="","",HLOOKUP(I2,入力シート!$C94:$BW101,8,0))</f>
        <v>0</v>
      </c>
      <c r="J14" s="58">
        <f>IF(J3="","",HLOOKUP(J2,入力シート!$C94:$BW101,8,0))</f>
        <v>0</v>
      </c>
      <c r="K14" s="58">
        <f>IF(K3="","",HLOOKUP(K2,入力シート!$C94:$BW101,8,0))</f>
        <v>0</v>
      </c>
      <c r="L14" s="58">
        <f>IF(L3="","",HLOOKUP(L2,入力シート!$C94:$BW101,8,0))</f>
        <v>0</v>
      </c>
      <c r="M14" s="58">
        <f>IF(M3="","",HLOOKUP(M2,入力シート!$C94:$BW101,8,0))</f>
        <v>0</v>
      </c>
      <c r="N14" s="58">
        <f>IF(N3="","",HLOOKUP(N2,入力シート!$C94:$BW101,8,0))</f>
        <v>0</v>
      </c>
      <c r="O14" s="58">
        <f>IF(O3="","",HLOOKUP(O2,入力シート!$C94:$BW101,8,0))</f>
        <v>0</v>
      </c>
      <c r="P14" s="58">
        <f>IF(P3="","",HLOOKUP(P2,入力シート!$C94:$BW101,8,0))</f>
        <v>0</v>
      </c>
      <c r="Q14" s="58">
        <f>IF(Q3="","",HLOOKUP(Q2,入力シート!$C94:$BW101,8,0))</f>
        <v>0</v>
      </c>
      <c r="R14" s="58">
        <f>IF(R3="","",HLOOKUP(R2,入力シート!$C94:$BW101,8,0))</f>
        <v>0</v>
      </c>
      <c r="S14" s="58">
        <f>IF(S3="","",HLOOKUP(S2,入力シート!$C94:$BW101,8,0))</f>
        <v>0</v>
      </c>
      <c r="T14" s="58">
        <f>IF(T3="","",HLOOKUP(T2,入力シート!$C94:$BW101,8,0))</f>
        <v>0</v>
      </c>
      <c r="U14" s="58">
        <f>IF(U3="","",HLOOKUP(U2,入力シート!$C94:$BW101,8,0))</f>
        <v>0</v>
      </c>
      <c r="V14" s="58">
        <f>IF(V3="","",HLOOKUP(V2,入力シート!$C94:$BW101,8,0))</f>
        <v>0</v>
      </c>
      <c r="W14" s="58">
        <f>IF(W3="","",HLOOKUP(W2,入力シート!$C94:$BW101,8,0))</f>
        <v>0</v>
      </c>
      <c r="X14" s="58">
        <f>IF(X3="","",HLOOKUP(X2,入力シート!$C94:$BW101,8,0))</f>
        <v>0</v>
      </c>
      <c r="Y14" s="58">
        <f>IF(Y3="","",HLOOKUP(Y2,入力シート!$C94:$BW101,8,0))</f>
        <v>0</v>
      </c>
      <c r="Z14" s="58">
        <f>IF(Z3="","",HLOOKUP(Z2,入力シート!$C94:$BW101,8,0))</f>
        <v>0</v>
      </c>
      <c r="AA14" s="58">
        <f>IF(AA3="","",HLOOKUP(AA2,入力シート!$C94:$BW101,8,0))</f>
        <v>0</v>
      </c>
      <c r="AB14" s="58">
        <f>IF(AB3="","",HLOOKUP(AB2,入力シート!$C94:$BW101,8,0))</f>
        <v>0</v>
      </c>
      <c r="AC14" s="58">
        <f>IF(AC3="","",HLOOKUP(AC2,入力シート!$C94:$BW101,8,0))</f>
        <v>1500</v>
      </c>
      <c r="AD14" s="58">
        <f>IF(AD3="","",HLOOKUP(AD2,入力シート!$C94:$BW101,8,0))</f>
        <v>0</v>
      </c>
      <c r="AE14" s="58">
        <f>IF(AE3="","",HLOOKUP(AE2,入力シート!$C94:$BW101,8,0))</f>
        <v>0</v>
      </c>
      <c r="AF14" s="58">
        <f>IF(AF3="","",HLOOKUP(AF2,入力シート!$C94:$BW101,8,0))</f>
        <v>0</v>
      </c>
      <c r="AG14" s="58">
        <f>IF(AG3="","",HLOOKUP(AG2,入力シート!$C94:$BW101,8,0))</f>
        <v>0</v>
      </c>
      <c r="AH14" s="58">
        <f>IF(AH3="","",HLOOKUP(AH2,入力シート!$C94:$BW101,8,0))</f>
        <v>290</v>
      </c>
      <c r="AI14" s="58">
        <f>IF(AI3="","",HLOOKUP(AI2,入力シート!$C94:$BW101,8,0))</f>
        <v>290</v>
      </c>
      <c r="AJ14" s="58">
        <f>IF(AJ3="","",HLOOKUP(AJ2,入力シート!$C94:$BW101,8,0))</f>
        <v>290</v>
      </c>
      <c r="AK14" s="58">
        <f>IF(AK3="","",HLOOKUP(AK2,入力シート!$C94:$BW101,8,0))</f>
        <v>290</v>
      </c>
      <c r="AL14" s="58">
        <f>IF(AL3="","",HLOOKUP(AL2,入力シート!$C94:$BW101,8,0))</f>
        <v>290</v>
      </c>
      <c r="AM14" s="58">
        <f>IF(AM3="","",HLOOKUP(AM2,入力シート!$C94:$BW101,8,0))</f>
        <v>290</v>
      </c>
      <c r="AN14" s="58">
        <f>IF(AN3="","",HLOOKUP(AN2,入力シート!$C94:$BW101,8,0))</f>
        <v>290</v>
      </c>
      <c r="AO14" s="58">
        <f>IF(AO3="","",HLOOKUP(AO2,入力シート!$C94:$BW101,8,0))</f>
        <v>290</v>
      </c>
      <c r="AP14" s="58">
        <f>IF(AP3="","",HLOOKUP(AP2,入力シート!$C94:$BW101,8,0))</f>
        <v>290</v>
      </c>
      <c r="AQ14" s="58">
        <f>IF(AQ3="","",HLOOKUP(AQ2,入力シート!$C94:$BW101,8,0))</f>
        <v>290</v>
      </c>
      <c r="AR14" s="58">
        <f>IF(AR3="","",HLOOKUP(AR2,入力シート!$C94:$BW101,8,0))</f>
        <v>290</v>
      </c>
      <c r="AS14" s="58">
        <f>IF(AS3="","",HLOOKUP(AS2,入力シート!$C94:$BW101,8,0))</f>
        <v>290</v>
      </c>
      <c r="AT14" s="58">
        <f>IF(AT3="","",HLOOKUP(AT2,入力シート!$C94:$BW101,8,0))</f>
        <v>290</v>
      </c>
      <c r="AU14" s="58">
        <f>IF(AU3="","",HLOOKUP(AU2,入力シート!$C94:$BW101,8,0))</f>
        <v>290</v>
      </c>
      <c r="AV14" s="58">
        <f>IF(AV3="","",HLOOKUP(AV2,入力シート!$C94:$BW101,8,0))</f>
        <v>290</v>
      </c>
      <c r="AW14" s="58">
        <f>IF(AW3="","",HLOOKUP(AW2,入力シート!$C94:$BW101,8,0))</f>
        <v>290</v>
      </c>
      <c r="AX14" s="58">
        <f>IF(AX3="","",HLOOKUP(AX2,入力シート!$C94:$BW101,8,0))</f>
        <v>290</v>
      </c>
      <c r="AY14" s="58">
        <f>IF(AY3="","",HLOOKUP(AY2,入力シート!$C94:$BW101,8,0))</f>
        <v>290</v>
      </c>
      <c r="AZ14" s="58">
        <f>IF(AZ3="","",HLOOKUP(AZ2,入力シート!$C94:$BW101,8,0))</f>
        <v>290</v>
      </c>
      <c r="BA14" s="58">
        <f>IF(BA3="","",HLOOKUP(BA2,入力シート!$C94:$BW101,8,0))</f>
        <v>290</v>
      </c>
      <c r="BB14" s="58">
        <f>IF(BB3="","",HLOOKUP(BB2,入力シート!$C94:$BW101,8,0))</f>
        <v>290</v>
      </c>
      <c r="BC14" s="58">
        <f>IF(BC3="","",HLOOKUP(BC2,入力シート!$C94:$BW101,8,0))</f>
        <v>290</v>
      </c>
      <c r="BD14" s="58">
        <f>IF(BD3="","",HLOOKUP(BD2,入力シート!$C94:$BW101,8,0))</f>
        <v>290</v>
      </c>
      <c r="BE14" s="58">
        <f>IF(BE3="","",HLOOKUP(BE2,入力シート!$C94:$BW101,8,0))</f>
        <v>290</v>
      </c>
      <c r="BF14" s="58">
        <f>IF(BF3="","",HLOOKUP(BF2,入力シート!$C94:$BW101,8,0))</f>
        <v>290</v>
      </c>
      <c r="BG14" s="58">
        <f>IF(BG3="","",HLOOKUP(BG2,入力シート!$C94:$BW101,8,0))</f>
        <v>290</v>
      </c>
      <c r="BH14" s="58" t="str">
        <f>IF(BH3="","",HLOOKUP(BH2,入力シート!$C94:$BW101,8,0))</f>
        <v/>
      </c>
      <c r="BI14" s="58" t="str">
        <f>IF(BI3="","",HLOOKUP(BI2,入力シート!$C94:$BW101,8,0))</f>
        <v/>
      </c>
      <c r="BJ14" s="58" t="str">
        <f>IF(BJ3="","",HLOOKUP(BJ2,入力シート!$C94:$BW101,8,0))</f>
        <v/>
      </c>
      <c r="BK14" s="58" t="str">
        <f>IF(BK3="","",HLOOKUP(BK2,入力シート!$C94:$BW101,8,0))</f>
        <v/>
      </c>
      <c r="BL14" s="58" t="str">
        <f>IF(BL3="","",HLOOKUP(BL2,入力シート!$C94:$BW101,8,0))</f>
        <v/>
      </c>
      <c r="BM14" s="58" t="str">
        <f>IF(BM3="","",HLOOKUP(BM2,入力シート!$C94:$BW101,8,0))</f>
        <v/>
      </c>
      <c r="BN14" s="58" t="str">
        <f>IF(BN3="","",HLOOKUP(BN2,入力シート!$C94:$BW101,8,0))</f>
        <v/>
      </c>
      <c r="BO14" s="58" t="str">
        <f>IF(BO3="","",HLOOKUP(BO2,入力シート!$C94:$BW101,8,0))</f>
        <v/>
      </c>
      <c r="BP14" s="58" t="str">
        <f>IF(BP3="","",HLOOKUP(BP2,入力シート!$C94:$BW101,8,0))</f>
        <v/>
      </c>
      <c r="BQ14" s="58" t="str">
        <f>IF(BQ3="","",HLOOKUP(BQ2,入力シート!$C94:$BW101,8,0))</f>
        <v/>
      </c>
      <c r="BR14" s="58" t="str">
        <f>IF(BR3="","",HLOOKUP(BR2,入力シート!$C94:$BW101,8,0))</f>
        <v/>
      </c>
      <c r="BS14" s="58" t="str">
        <f>IF(BS3="","",HLOOKUP(BS2,入力シート!$C94:$BW101,8,0))</f>
        <v/>
      </c>
      <c r="BT14" s="58" t="str">
        <f>IF(BT3="","",HLOOKUP(BT2,入力シート!$C94:$BW101,8,0))</f>
        <v/>
      </c>
      <c r="BU14" s="58" t="str">
        <f>IF(BU3="","",HLOOKUP(BU2,入力シート!$C94:$BW101,8,0))</f>
        <v/>
      </c>
      <c r="BV14" s="58" t="str">
        <f>IF(BV3="","",HLOOKUP(BV2,入力シート!$C94:$BW101,8,0))</f>
        <v/>
      </c>
      <c r="BW14" s="58" t="str">
        <f>IF(BW3="","",HLOOKUP(BW2,入力シート!$C94:$BW101,8,0))</f>
        <v/>
      </c>
      <c r="BX14" s="58" t="str">
        <f>IF(BX3="","",HLOOKUP(BX2,入力シート!$C94:$BW101,8,0))</f>
        <v/>
      </c>
    </row>
    <row r="15" spans="1:76">
      <c r="A15" s="56"/>
      <c r="B15" s="304" t="str">
        <f>入力シート!F13</f>
        <v>NISA</v>
      </c>
      <c r="C15" s="59"/>
      <c r="D15" s="58">
        <f>IF(VLOOKUP(D2,'貯蓄 投資表'!$F4:$H86,3,0)&gt;C37,0,VLOOKUP(D2,'貯蓄 投資表'!$F4:$H86,3,0))</f>
        <v>0</v>
      </c>
      <c r="E15" s="58">
        <f>IF(E3="","",IF(VLOOKUP(E2,'貯蓄 投資表'!$F4:$H86,3,0)&gt;D32,0,VLOOKUP(E2,'貯蓄 投資表'!$F4:$H86,3,0)))</f>
        <v>0</v>
      </c>
      <c r="F15" s="58">
        <f>IF(F3="","",IF(VLOOKUP(F2,'貯蓄 投資表'!$F4:$H86,3,0)&gt;E32,0,VLOOKUP(F2,'貯蓄 投資表'!$F4:$H86,3,0)))</f>
        <v>0</v>
      </c>
      <c r="G15" s="58">
        <f>IF(G3="","",IF(VLOOKUP(G2,'貯蓄 投資表'!$F4:$H86,3,0)&gt;F32,0,VLOOKUP(G2,'貯蓄 投資表'!$F4:$H86,3,0)))</f>
        <v>0</v>
      </c>
      <c r="H15" s="58">
        <f>IF(H3="","",IF(VLOOKUP(H2,'貯蓄 投資表'!$F4:$H86,3,0)&gt;G32,0,VLOOKUP(H2,'貯蓄 投資表'!$F4:$H86,3,0)))</f>
        <v>0</v>
      </c>
      <c r="I15" s="58">
        <f>IF(I3="","",IF(VLOOKUP(I2,'貯蓄 投資表'!$F4:$H86,3,0)&gt;H32,0,VLOOKUP(I2,'貯蓄 投資表'!$F4:$H86,3,0)))</f>
        <v>0</v>
      </c>
      <c r="J15" s="58">
        <f>IF(J3="","",IF(VLOOKUP(J2,'貯蓄 投資表'!$F4:$H86,3,0)&gt;I32,0,VLOOKUP(J2,'貯蓄 投資表'!$F4:$H86,3,0)))</f>
        <v>0</v>
      </c>
      <c r="K15" s="58">
        <f>IF(K3="","",IF(VLOOKUP(K2,'貯蓄 投資表'!$F4:$H86,3,0)&gt;J32,0,VLOOKUP(K2,'貯蓄 投資表'!$F4:$H86,3,0)))</f>
        <v>0</v>
      </c>
      <c r="L15" s="58">
        <f>IF(L3="","",IF(VLOOKUP(L2,'貯蓄 投資表'!$F4:$H86,3,0)&gt;K32,0,VLOOKUP(L2,'貯蓄 投資表'!$F4:$H86,3,0)))</f>
        <v>0</v>
      </c>
      <c r="M15" s="58">
        <f>IF(M3="","",IF(VLOOKUP(M2,'貯蓄 投資表'!$F4:$H86,3,0)&gt;L32,0,VLOOKUP(M2,'貯蓄 投資表'!$F4:$H86,3,0)))</f>
        <v>0</v>
      </c>
      <c r="N15" s="58">
        <f>IF(N3="","",IF(VLOOKUP(N2,'貯蓄 投資表'!$F4:$H86,3,0)&gt;M32,0,VLOOKUP(N2,'貯蓄 投資表'!$F4:$H86,3,0)))</f>
        <v>0</v>
      </c>
      <c r="O15" s="58">
        <f>IF(O3="","",IF(VLOOKUP(O2,'貯蓄 投資表'!$F4:$H86,3,0)&gt;N32,0,VLOOKUP(O2,'貯蓄 投資表'!$F4:$H86,3,0)))</f>
        <v>0</v>
      </c>
      <c r="P15" s="58">
        <f>IF(P3="","",IF(VLOOKUP(P2,'貯蓄 投資表'!$F4:$H86,3,0)&gt;O32,0,VLOOKUP(P2,'貯蓄 投資表'!$F4:$H86,3,0)))</f>
        <v>0</v>
      </c>
      <c r="Q15" s="58">
        <f>IF(Q3="","",IF(VLOOKUP(Q2,'貯蓄 投資表'!$F4:$H86,3,0)&gt;P32,0,VLOOKUP(Q2,'貯蓄 投資表'!$F4:$H86,3,0)))</f>
        <v>0</v>
      </c>
      <c r="R15" s="58">
        <f>IF(R3="","",IF(VLOOKUP(R2,'貯蓄 投資表'!$F4:$H86,3,0)&gt;Q32,0,VLOOKUP(R2,'貯蓄 投資表'!$F4:$H86,3,0)))</f>
        <v>0</v>
      </c>
      <c r="S15" s="58">
        <f>IF(S3="","",IF(VLOOKUP(S2,'貯蓄 投資表'!$F4:$H86,3,0)&gt;R32,0,VLOOKUP(S2,'貯蓄 投資表'!$F4:$H86,3,0)))</f>
        <v>0</v>
      </c>
      <c r="T15" s="58">
        <f>IF(T3="","",IF(VLOOKUP(T2,'貯蓄 投資表'!$F4:$H86,3,0)&gt;S32,0,VLOOKUP(T2,'貯蓄 投資表'!$F4:$H86,3,0)))</f>
        <v>0</v>
      </c>
      <c r="U15" s="58">
        <f>IF(U3="","",IF(VLOOKUP(U2,'貯蓄 投資表'!$F4:$H86,3,0)&gt;T32,0,VLOOKUP(U2,'貯蓄 投資表'!$F4:$H86,3,0)))</f>
        <v>0</v>
      </c>
      <c r="V15" s="58">
        <f>IF(V3="","",IF(VLOOKUP(V2,'貯蓄 投資表'!$F4:$H86,3,0)&gt;U32,0,VLOOKUP(V2,'貯蓄 投資表'!$F4:$H86,3,0)))</f>
        <v>0</v>
      </c>
      <c r="W15" s="58">
        <f>IF(W3="","",IF(VLOOKUP(W2,'貯蓄 投資表'!$F4:$H86,3,0)&gt;V32,0,VLOOKUP(W2,'貯蓄 投資表'!$F4:$H86,3,0)))</f>
        <v>0</v>
      </c>
      <c r="X15" s="58">
        <f>IF(X3="","",IF(VLOOKUP(X2,'貯蓄 投資表'!$F4:$H86,3,0)&gt;W32,0,VLOOKUP(X2,'貯蓄 投資表'!$F4:$H86,3,0)))</f>
        <v>0</v>
      </c>
      <c r="Y15" s="58">
        <f>IF(Y3="","",IF(VLOOKUP(Y2,'貯蓄 投資表'!$F4:$H86,3,0)&gt;X32,0,VLOOKUP(Y2,'貯蓄 投資表'!$F4:$H86,3,0)))</f>
        <v>0</v>
      </c>
      <c r="Z15" s="58">
        <f>IF(Z3="","",IF(VLOOKUP(Z2,'貯蓄 投資表'!$F4:$H86,3,0)&gt;Y32,0,VLOOKUP(Z2,'貯蓄 投資表'!$F4:$H86,3,0)))</f>
        <v>0</v>
      </c>
      <c r="AA15" s="58">
        <f>IF(AA3="","",IF(VLOOKUP(AA2,'貯蓄 投資表'!$F4:$H86,3,0)&gt;Z32,0,VLOOKUP(AA2,'貯蓄 投資表'!$F4:$H86,3,0)))</f>
        <v>0</v>
      </c>
      <c r="AB15" s="58">
        <f>IF(AB3="","",IF(VLOOKUP(AB2,'貯蓄 投資表'!$F4:$H86,3,0)&gt;AA32,0,VLOOKUP(AB2,'貯蓄 投資表'!$F4:$H86,3,0)))</f>
        <v>0</v>
      </c>
      <c r="AC15" s="58">
        <f>IF(AC3="","",IF(VLOOKUP(AC2,'貯蓄 投資表'!$F4:$H86,3,0)&gt;AB32,0,VLOOKUP(AC2,'貯蓄 投資表'!$F4:$H86,3,0)))</f>
        <v>0</v>
      </c>
      <c r="AD15" s="58">
        <f>IF(AD3="","",IF(VLOOKUP(AD2,'貯蓄 投資表'!$F4:$H86,3,0)&gt;AC32,0,VLOOKUP(AD2,'貯蓄 投資表'!$F4:$H86,3,0)))</f>
        <v>0</v>
      </c>
      <c r="AE15" s="58">
        <f>IF(AE3="","",IF(VLOOKUP(AE2,'貯蓄 投資表'!$F4:$H86,3,0)&gt;AD32,0,VLOOKUP(AE2,'貯蓄 投資表'!$F4:$H86,3,0)))</f>
        <v>0</v>
      </c>
      <c r="AF15" s="58">
        <f>IF(AF3="","",IF(VLOOKUP(AF2,'貯蓄 投資表'!$F4:$H86,3,0)&gt;AE32,0,VLOOKUP(AF2,'貯蓄 投資表'!$F4:$H86,3,0)))</f>
        <v>0</v>
      </c>
      <c r="AG15" s="58">
        <f>IF(AG3="","",IF(VLOOKUP(AG2,'貯蓄 投資表'!$F4:$H86,3,0)&gt;AF32,0,VLOOKUP(AG2,'貯蓄 投資表'!$F4:$H86,3,0)))</f>
        <v>0</v>
      </c>
      <c r="AH15" s="58">
        <f>IF(AH3="","",IF(VLOOKUP(AH2,'貯蓄 投資表'!$F4:$H86,3,0)&gt;AG32,0,VLOOKUP(AH2,'貯蓄 投資表'!$F4:$H86,3,0)))</f>
        <v>0</v>
      </c>
      <c r="AI15" s="58">
        <f>IF(AI3="","",IF(VLOOKUP(AI2,'貯蓄 投資表'!$F4:$H86,3,0)&gt;AH32,0,VLOOKUP(AI2,'貯蓄 投資表'!$F4:$H86,3,0)))</f>
        <v>0</v>
      </c>
      <c r="AJ15" s="58">
        <f>IF(AJ3="","",IF(VLOOKUP(AJ2,'貯蓄 投資表'!$F4:$H86,3,0)&gt;AI32,0,VLOOKUP(AJ2,'貯蓄 投資表'!$F4:$H86,3,0)))</f>
        <v>0</v>
      </c>
      <c r="AK15" s="58">
        <f>IF(AK3="","",IF(VLOOKUP(AK2,'貯蓄 投資表'!$F4:$H86,3,0)&gt;AJ32,0,VLOOKUP(AK2,'貯蓄 投資表'!$F4:$H86,3,0)))</f>
        <v>0</v>
      </c>
      <c r="AL15" s="58">
        <f>IF(AL3="","",IF(VLOOKUP(AL2,'貯蓄 投資表'!$F4:$H86,3,0)&gt;AK32,0,VLOOKUP(AL2,'貯蓄 投資表'!$F4:$H86,3,0)))</f>
        <v>0</v>
      </c>
      <c r="AM15" s="58">
        <f>IF(AM3="","",IF(VLOOKUP(AM2,'貯蓄 投資表'!$F4:$H86,3,0)&gt;AL32,0,VLOOKUP(AM2,'貯蓄 投資表'!$F4:$H86,3,0)))</f>
        <v>120</v>
      </c>
      <c r="AN15" s="58">
        <f>IF(AN3="","",IF(VLOOKUP(AN2,'貯蓄 投資表'!$F4:$H86,3,0)&gt;AM32,0,VLOOKUP(AN2,'貯蓄 投資表'!$F4:$H86,3,0)))</f>
        <v>120</v>
      </c>
      <c r="AO15" s="58">
        <f>IF(AO3="","",IF(VLOOKUP(AO2,'貯蓄 投資表'!$F4:$H86,3,0)&gt;AN32,0,VLOOKUP(AO2,'貯蓄 投資表'!$F4:$H86,3,0)))</f>
        <v>120</v>
      </c>
      <c r="AP15" s="58">
        <f>IF(AP3="","",IF(VLOOKUP(AP2,'貯蓄 投資表'!$F4:$H86,3,0)&gt;AO32,0,VLOOKUP(AP2,'貯蓄 投資表'!$F4:$H86,3,0)))</f>
        <v>120</v>
      </c>
      <c r="AQ15" s="58">
        <f>IF(AQ3="","",IF(VLOOKUP(AQ2,'貯蓄 投資表'!$F4:$H86,3,0)&gt;AP32,0,VLOOKUP(AQ2,'貯蓄 投資表'!$F4:$H86,3,0)))</f>
        <v>120</v>
      </c>
      <c r="AR15" s="58">
        <f>IF(AR3="","",IF(VLOOKUP(AR2,'貯蓄 投資表'!$F4:$H86,3,0)&gt;AQ32,0,VLOOKUP(AR2,'貯蓄 投資表'!$F4:$H86,3,0)))</f>
        <v>120</v>
      </c>
      <c r="AS15" s="58">
        <f>IF(AS3="","",IF(VLOOKUP(AS2,'貯蓄 投資表'!$F4:$H86,3,0)&gt;AR32,0,VLOOKUP(AS2,'貯蓄 投資表'!$F4:$H86,3,0)))</f>
        <v>120</v>
      </c>
      <c r="AT15" s="58">
        <f>IF(AT3="","",IF(VLOOKUP(AT2,'貯蓄 投資表'!$F4:$H86,3,0)&gt;AS32,0,VLOOKUP(AT2,'貯蓄 投資表'!$F4:$H86,3,0)))</f>
        <v>120</v>
      </c>
      <c r="AU15" s="58">
        <f>IF(AU3="","",IF(VLOOKUP(AU2,'貯蓄 投資表'!$F4:$H86,3,0)&gt;AT32,0,VLOOKUP(AU2,'貯蓄 投資表'!$F4:$H86,3,0)))</f>
        <v>120</v>
      </c>
      <c r="AV15" s="58">
        <f>IF(AV3="","",IF(VLOOKUP(AV2,'貯蓄 投資表'!$F4:$H86,3,0)&gt;AU32,0,VLOOKUP(AV2,'貯蓄 投資表'!$F4:$H86,3,0)))</f>
        <v>120</v>
      </c>
      <c r="AW15" s="58">
        <f>IF(AW3="","",IF(VLOOKUP(AW2,'貯蓄 投資表'!$F4:$H86,3,0)&gt;AV32,0,VLOOKUP(AW2,'貯蓄 投資表'!$F4:$H86,3,0)))</f>
        <v>120</v>
      </c>
      <c r="AX15" s="58">
        <f>IF(AX3="","",IF(VLOOKUP(AX2,'貯蓄 投資表'!$F4:$H86,3,0)&gt;AW32,0,VLOOKUP(AX2,'貯蓄 投資表'!$F4:$H86,3,0)))</f>
        <v>120</v>
      </c>
      <c r="AY15" s="58">
        <f>IF(AY3="","",IF(VLOOKUP(AY2,'貯蓄 投資表'!$F4:$H86,3,0)&gt;AX32,0,VLOOKUP(AY2,'貯蓄 投資表'!$F4:$H86,3,0)))</f>
        <v>120</v>
      </c>
      <c r="AZ15" s="58">
        <f>IF(AZ3="","",IF(VLOOKUP(AZ2,'貯蓄 投資表'!$F4:$H86,3,0)&gt;AY32,0,VLOOKUP(AZ2,'貯蓄 投資表'!$F4:$H86,3,0)))</f>
        <v>120</v>
      </c>
      <c r="BA15" s="58">
        <f>IF(BA3="","",IF(VLOOKUP(BA2,'貯蓄 投資表'!$F4:$H86,3,0)&gt;AZ32,0,VLOOKUP(BA2,'貯蓄 投資表'!$F4:$H86,3,0)))</f>
        <v>120</v>
      </c>
      <c r="BB15" s="58">
        <f>IF(BB3="","",IF(VLOOKUP(BB2,'貯蓄 投資表'!$F4:$H86,3,0)&gt;BA32,0,VLOOKUP(BB2,'貯蓄 投資表'!$F4:$H86,3,0)))</f>
        <v>120</v>
      </c>
      <c r="BC15" s="58">
        <f>IF(BC3="","",IF(VLOOKUP(BC2,'貯蓄 投資表'!$F4:$H86,3,0)&gt;BB32,0,VLOOKUP(BC2,'貯蓄 投資表'!$F4:$H86,3,0)))</f>
        <v>120</v>
      </c>
      <c r="BD15" s="58">
        <f>IF(BD3="","",IF(VLOOKUP(BD2,'貯蓄 投資表'!$F4:$H86,3,0)&gt;BC32,0,VLOOKUP(BD2,'貯蓄 投資表'!$F4:$H86,3,0)))</f>
        <v>120</v>
      </c>
      <c r="BE15" s="58">
        <f>IF(BE3="","",IF(VLOOKUP(BE2,'貯蓄 投資表'!$F4:$H86,3,0)&gt;BD32,0,VLOOKUP(BE2,'貯蓄 投資表'!$F4:$H86,3,0)))</f>
        <v>120</v>
      </c>
      <c r="BF15" s="58">
        <f>IF(BF3="","",IF(VLOOKUP(BF2,'貯蓄 投資表'!$F4:$H86,3,0)&gt;BE32,0,VLOOKUP(BF2,'貯蓄 投資表'!$F4:$H86,3,0)))</f>
        <v>120</v>
      </c>
      <c r="BG15" s="58">
        <f>IF(BG3="","",IF(VLOOKUP(BG2,'貯蓄 投資表'!$F4:$H86,3,0)&gt;BF32,0,VLOOKUP(BG2,'貯蓄 投資表'!$F4:$H86,3,0)))</f>
        <v>120</v>
      </c>
      <c r="BH15" s="58" t="str">
        <f>IF(BH3="","",IF(VLOOKUP(BH2,'貯蓄 投資表'!$F4:$H86,3,0)&gt;BG32,0,VLOOKUP(BH2,'貯蓄 投資表'!$F4:$H86,3,0)))</f>
        <v/>
      </c>
      <c r="BI15" s="58" t="str">
        <f>IF(BI3="","",IF(VLOOKUP(BI2,'貯蓄 投資表'!$F4:$H86,3,0)&gt;BH32,0,VLOOKUP(BI2,'貯蓄 投資表'!$F4:$H86,3,0)))</f>
        <v/>
      </c>
      <c r="BJ15" s="58" t="str">
        <f>IF(BJ3="","",IF(VLOOKUP(BJ2,'貯蓄 投資表'!$F4:$H86,3,0)&gt;BI32,0,VLOOKUP(BJ2,'貯蓄 投資表'!$F4:$H86,3,0)))</f>
        <v/>
      </c>
      <c r="BK15" s="58" t="str">
        <f>IF(BK3="","",IF(VLOOKUP(BK2,'貯蓄 投資表'!$F4:$H86,3,0)&gt;BJ32,0,VLOOKUP(BK2,'貯蓄 投資表'!$F4:$H86,3,0)))</f>
        <v/>
      </c>
      <c r="BL15" s="58" t="str">
        <f>IF(BL3="","",IF(VLOOKUP(BL2,'貯蓄 投資表'!$F4:$H86,3,0)&gt;BK32,0,VLOOKUP(BL2,'貯蓄 投資表'!$F4:$H86,3,0)))</f>
        <v/>
      </c>
      <c r="BM15" s="58" t="str">
        <f>IF(BM3="","",IF(VLOOKUP(BM2,'貯蓄 投資表'!$F4:$H86,3,0)&gt;BL32,0,VLOOKUP(BM2,'貯蓄 投資表'!$F4:$H86,3,0)))</f>
        <v/>
      </c>
      <c r="BN15" s="58" t="str">
        <f>IF(BN3="","",IF(VLOOKUP(BN2,'貯蓄 投資表'!$F4:$H86,3,0)&gt;BM32,0,VLOOKUP(BN2,'貯蓄 投資表'!$F4:$H86,3,0)))</f>
        <v/>
      </c>
      <c r="BO15" s="58" t="str">
        <f>IF(BO3="","",IF(VLOOKUP(BO2,'貯蓄 投資表'!$F4:$H86,3,0)&gt;BN32,0,VLOOKUP(BO2,'貯蓄 投資表'!$F4:$H86,3,0)))</f>
        <v/>
      </c>
      <c r="BP15" s="58" t="str">
        <f>IF(BP3="","",IF(VLOOKUP(BP2,'貯蓄 投資表'!$F4:$H86,3,0)&gt;BO32,0,VLOOKUP(BP2,'貯蓄 投資表'!$F4:$H86,3,0)))</f>
        <v/>
      </c>
      <c r="BQ15" s="58" t="str">
        <f>IF(BQ3="","",IF(VLOOKUP(BQ2,'貯蓄 投資表'!$F4:$H86,3,0)&gt;BP32,0,VLOOKUP(BQ2,'貯蓄 投資表'!$F4:$H86,3,0)))</f>
        <v/>
      </c>
      <c r="BR15" s="58" t="str">
        <f>IF(BR3="","",IF(VLOOKUP(BR2,'貯蓄 投資表'!$F4:$H86,3,0)&gt;BQ32,0,VLOOKUP(BR2,'貯蓄 投資表'!$F4:$H86,3,0)))</f>
        <v/>
      </c>
      <c r="BS15" s="58" t="str">
        <f>IF(BS3="","",IF(VLOOKUP(BS2,'貯蓄 投資表'!$F4:$H86,3,0)&gt;BR32,0,VLOOKUP(BS2,'貯蓄 投資表'!$F4:$H86,3,0)))</f>
        <v/>
      </c>
      <c r="BT15" s="58" t="str">
        <f>IF(BT3="","",IF(VLOOKUP(BT2,'貯蓄 投資表'!$F4:$H86,3,0)&gt;BS32,0,VLOOKUP(BT2,'貯蓄 投資表'!$F4:$H86,3,0)))</f>
        <v/>
      </c>
      <c r="BU15" s="58" t="str">
        <f>IF(BU3="","",IF(VLOOKUP(BU2,'貯蓄 投資表'!$F4:$H86,3,0)&gt;BT32,0,VLOOKUP(BU2,'貯蓄 投資表'!$F4:$H86,3,0)))</f>
        <v/>
      </c>
      <c r="BV15" s="58" t="str">
        <f>IF(BV3="","",IF(VLOOKUP(BV2,'貯蓄 投資表'!$F4:$H86,3,0)&gt;BU32,0,VLOOKUP(BV2,'貯蓄 投資表'!$F4:$H86,3,0)))</f>
        <v/>
      </c>
      <c r="BW15" s="58" t="str">
        <f>IF(BW3="","",IF(VLOOKUP(BW2,'貯蓄 投資表'!$F4:$H86,3,0)&gt;BV32,0,VLOOKUP(BW2,'貯蓄 投資表'!$F4:$H86,3,0)))</f>
        <v/>
      </c>
      <c r="BX15" s="58" t="str">
        <f>IF(BX3="","",IF(VLOOKUP(BX2,'貯蓄 投資表'!$F4:$H86,3,0)&gt;BW32,0,VLOOKUP(BX2,'貯蓄 投資表'!$F4:$H86,3,0)))</f>
        <v/>
      </c>
    </row>
    <row r="16" spans="1:76">
      <c r="A16" s="56"/>
      <c r="B16" s="304" t="str">
        <f>入力シート!F14</f>
        <v>iDeCo</v>
      </c>
      <c r="C16" s="59"/>
      <c r="D16" s="58">
        <f>IF(VLOOKUP(D2,'貯蓄 投資表'!$N4:$P86,3,0)&gt;C38,0,VLOOKUP(D2,'貯蓄 投資表'!$N4:$P86,3,0))</f>
        <v>0</v>
      </c>
      <c r="E16" s="58">
        <f>IF(E3="","",IF(VLOOKUP(E2,'貯蓄 投資表'!$N4:$P86,3,0)&gt;D33,0,VLOOKUP(E2,'貯蓄 投資表'!$N4:$P86,3,0)))</f>
        <v>0</v>
      </c>
      <c r="F16" s="58">
        <f>IF(F3="","",IF(VLOOKUP(F2,'貯蓄 投資表'!$N4:$P86,3,0)&gt;E33,0,VLOOKUP(F2,'貯蓄 投資表'!$N4:$P86,3,0)))</f>
        <v>0</v>
      </c>
      <c r="G16" s="58">
        <f>IF(G3="","",IF(VLOOKUP(G2,'貯蓄 投資表'!$N4:$P86,3,0)&gt;F33,0,VLOOKUP(G2,'貯蓄 投資表'!$N4:$P86,3,0)))</f>
        <v>0</v>
      </c>
      <c r="H16" s="58">
        <f>IF(H3="","",IF(VLOOKUP(H2,'貯蓄 投資表'!$N4:$P86,3,0)&gt;G33,0,VLOOKUP(H2,'貯蓄 投資表'!$N4:$P86,3,0)))</f>
        <v>0</v>
      </c>
      <c r="I16" s="58">
        <f>IF(I3="","",IF(VLOOKUP(I2,'貯蓄 投資表'!$N4:$P86,3,0)&gt;H33,0,VLOOKUP(I2,'貯蓄 投資表'!$N4:$P86,3,0)))</f>
        <v>0</v>
      </c>
      <c r="J16" s="58">
        <f>IF(J3="","",IF(VLOOKUP(J2,'貯蓄 投資表'!$N4:$P86,3,0)&gt;I33,0,VLOOKUP(J2,'貯蓄 投資表'!$N4:$P86,3,0)))</f>
        <v>0</v>
      </c>
      <c r="K16" s="58">
        <f>IF(K3="","",IF(VLOOKUP(K2,'貯蓄 投資表'!$N4:$P86,3,0)&gt;J33,0,VLOOKUP(K2,'貯蓄 投資表'!$N4:$P86,3,0)))</f>
        <v>0</v>
      </c>
      <c r="L16" s="58">
        <f>IF(L3="","",IF(VLOOKUP(L2,'貯蓄 投資表'!$N4:$P86,3,0)&gt;K33,0,VLOOKUP(L2,'貯蓄 投資表'!$N4:$P86,3,0)))</f>
        <v>0</v>
      </c>
      <c r="M16" s="58">
        <f>IF(M3="","",IF(VLOOKUP(M2,'貯蓄 投資表'!$N4:$P86,3,0)&gt;L33,0,VLOOKUP(M2,'貯蓄 投資表'!$N4:$P86,3,0)))</f>
        <v>0</v>
      </c>
      <c r="N16" s="58">
        <f>IF(N3="","",IF(VLOOKUP(N2,'貯蓄 投資表'!$N4:$P86,3,0)&gt;M33,0,VLOOKUP(N2,'貯蓄 投資表'!$N4:$P86,3,0)))</f>
        <v>0</v>
      </c>
      <c r="O16" s="58">
        <f>IF(O3="","",IF(VLOOKUP(O2,'貯蓄 投資表'!$N4:$P86,3,0)&gt;N33,0,VLOOKUP(O2,'貯蓄 投資表'!$N4:$P86,3,0)))</f>
        <v>0</v>
      </c>
      <c r="P16" s="58">
        <f>IF(P3="","",IF(VLOOKUP(P2,'貯蓄 投資表'!$N4:$P86,3,0)&gt;O33,0,VLOOKUP(P2,'貯蓄 投資表'!$N4:$P86,3,0)))</f>
        <v>0</v>
      </c>
      <c r="Q16" s="58">
        <f>IF(Q3="","",IF(VLOOKUP(Q2,'貯蓄 投資表'!$N4:$P86,3,0)&gt;P33,0,VLOOKUP(Q2,'貯蓄 投資表'!$N4:$P86,3,0)))</f>
        <v>0</v>
      </c>
      <c r="R16" s="58">
        <f>IF(R3="","",IF(VLOOKUP(R2,'貯蓄 投資表'!$N4:$P86,3,0)&gt;Q33,0,VLOOKUP(R2,'貯蓄 投資表'!$N4:$P86,3,0)))</f>
        <v>0</v>
      </c>
      <c r="S16" s="58">
        <f>IF(S3="","",IF(VLOOKUP(S2,'貯蓄 投資表'!$N4:$P86,3,0)&gt;R33,0,VLOOKUP(S2,'貯蓄 投資表'!$N4:$P86,3,0)))</f>
        <v>0</v>
      </c>
      <c r="T16" s="58">
        <f>IF(T3="","",IF(VLOOKUP(T2,'貯蓄 投資表'!$N4:$P86,3,0)&gt;S33,0,VLOOKUP(T2,'貯蓄 投資表'!$N4:$P86,3,0)))</f>
        <v>0</v>
      </c>
      <c r="U16" s="58">
        <f>IF(U3="","",IF(VLOOKUP(U2,'貯蓄 投資表'!$N4:$P86,3,0)&gt;T33,0,VLOOKUP(U2,'貯蓄 投資表'!$N4:$P86,3,0)))</f>
        <v>0</v>
      </c>
      <c r="V16" s="58">
        <f>IF(V3="","",IF(VLOOKUP(V2,'貯蓄 投資表'!$N4:$P86,3,0)&gt;U33,0,VLOOKUP(V2,'貯蓄 投資表'!$N4:$P86,3,0)))</f>
        <v>0</v>
      </c>
      <c r="W16" s="58">
        <f>IF(W3="","",IF(VLOOKUP(W2,'貯蓄 投資表'!$N4:$P86,3,0)&gt;V33,0,VLOOKUP(W2,'貯蓄 投資表'!$N4:$P86,3,0)))</f>
        <v>0</v>
      </c>
      <c r="X16" s="58">
        <f>IF(X3="","",IF(VLOOKUP(X2,'貯蓄 投資表'!$N4:$P86,3,0)&gt;W33,0,VLOOKUP(X2,'貯蓄 投資表'!$N4:$P86,3,0)))</f>
        <v>0</v>
      </c>
      <c r="Y16" s="58">
        <f>IF(Y3="","",IF(VLOOKUP(Y2,'貯蓄 投資表'!$N4:$P86,3,0)&gt;X33,0,VLOOKUP(Y2,'貯蓄 投資表'!$N4:$P86,3,0)))</f>
        <v>0</v>
      </c>
      <c r="Z16" s="58">
        <f>IF(Z3="","",IF(VLOOKUP(Z2,'貯蓄 投資表'!$N4:$P86,3,0)&gt;Y33,0,VLOOKUP(Z2,'貯蓄 投資表'!$N4:$P86,3,0)))</f>
        <v>0</v>
      </c>
      <c r="AA16" s="58">
        <f>IF(AA3="","",IF(VLOOKUP(AA2,'貯蓄 投資表'!$N4:$P86,3,0)&gt;Z33,0,VLOOKUP(AA2,'貯蓄 投資表'!$N4:$P86,3,0)))</f>
        <v>0</v>
      </c>
      <c r="AB16" s="58">
        <f>IF(AB3="","",IF(VLOOKUP(AB2,'貯蓄 投資表'!$N4:$P86,3,0)&gt;AA33,0,VLOOKUP(AB2,'貯蓄 投資表'!$N4:$P86,3,0)))</f>
        <v>0</v>
      </c>
      <c r="AC16" s="58">
        <f>IF(AC3="","",IF(VLOOKUP(AC2,'貯蓄 投資表'!$N4:$P86,3,0)&gt;AB33,0,VLOOKUP(AC2,'貯蓄 投資表'!$N4:$P86,3,0)))</f>
        <v>0</v>
      </c>
      <c r="AD16" s="58">
        <f>IF(AD3="","",IF(VLOOKUP(AD2,'貯蓄 投資表'!$N4:$P86,3,0)&gt;AC33,0,VLOOKUP(AD2,'貯蓄 投資表'!$N4:$P86,3,0)))</f>
        <v>0</v>
      </c>
      <c r="AE16" s="58">
        <f>IF(AE3="","",IF(VLOOKUP(AE2,'貯蓄 投資表'!$N4:$P86,3,0)&gt;AD33,0,VLOOKUP(AE2,'貯蓄 投資表'!$N4:$P86,3,0)))</f>
        <v>0</v>
      </c>
      <c r="AF16" s="58">
        <f>IF(AF3="","",IF(VLOOKUP(AF2,'貯蓄 投資表'!$N4:$P86,3,0)&gt;AE33,0,VLOOKUP(AF2,'貯蓄 投資表'!$N4:$P86,3,0)))</f>
        <v>0</v>
      </c>
      <c r="AG16" s="58">
        <f>IF(AG3="","",IF(VLOOKUP(AG2,'貯蓄 投資表'!$N4:$P86,3,0)&gt;AF33,0,VLOOKUP(AG2,'貯蓄 投資表'!$N4:$P86,3,0)))</f>
        <v>0</v>
      </c>
      <c r="AH16" s="58">
        <f>IF(AH3="","",IF(VLOOKUP(AH2,'貯蓄 投資表'!$N4:$P86,3,0)&gt;AG33,0,VLOOKUP(AH2,'貯蓄 投資表'!$N4:$P86,3,0)))</f>
        <v>0</v>
      </c>
      <c r="AI16" s="58">
        <f>IF(AI3="","",IF(VLOOKUP(AI2,'貯蓄 投資表'!$N4:$P86,3,0)&gt;AH33,0,VLOOKUP(AI2,'貯蓄 投資表'!$N4:$P86,3,0)))</f>
        <v>0</v>
      </c>
      <c r="AJ16" s="58">
        <f>IF(AJ3="","",IF(VLOOKUP(AJ2,'貯蓄 投資表'!$N4:$P86,3,0)&gt;AI33,0,VLOOKUP(AJ2,'貯蓄 投資表'!$N4:$P86,3,0)))</f>
        <v>0</v>
      </c>
      <c r="AK16" s="58">
        <f>IF(AK3="","",IF(VLOOKUP(AK2,'貯蓄 投資表'!$N4:$P86,3,0)&gt;AJ33,0,VLOOKUP(AK2,'貯蓄 投資表'!$N4:$P86,3,0)))</f>
        <v>0</v>
      </c>
      <c r="AL16" s="58">
        <f>IF(AL3="","",IF(VLOOKUP(AL2,'貯蓄 投資表'!$N4:$P86,3,0)&gt;AK33,0,VLOOKUP(AL2,'貯蓄 投資表'!$N4:$P86,3,0)))</f>
        <v>0</v>
      </c>
      <c r="AM16" s="58">
        <f>IF(AM3="","",IF(VLOOKUP(AM2,'貯蓄 投資表'!$N4:$P86,3,0)&gt;AL33,0,VLOOKUP(AM2,'貯蓄 投資表'!$N4:$P86,3,0)))</f>
        <v>0</v>
      </c>
      <c r="AN16" s="58">
        <f>IF(AN3="","",IF(VLOOKUP(AN2,'貯蓄 投資表'!$N4:$P86,3,0)&gt;AM33,0,VLOOKUP(AN2,'貯蓄 投資表'!$N4:$P86,3,0)))</f>
        <v>0</v>
      </c>
      <c r="AO16" s="58">
        <f>IF(AO3="","",IF(VLOOKUP(AO2,'貯蓄 投資表'!$N4:$P86,3,0)&gt;AN33,0,VLOOKUP(AO2,'貯蓄 投資表'!$N4:$P86,3,0)))</f>
        <v>0</v>
      </c>
      <c r="AP16" s="58">
        <f>IF(AP3="","",IF(VLOOKUP(AP2,'貯蓄 投資表'!$N4:$P86,3,0)&gt;AO33,0,VLOOKUP(AP2,'貯蓄 投資表'!$N4:$P86,3,0)))</f>
        <v>0</v>
      </c>
      <c r="AQ16" s="58">
        <f>IF(AQ3="","",IF(VLOOKUP(AQ2,'貯蓄 投資表'!$N4:$P86,3,0)&gt;AP33,0,VLOOKUP(AQ2,'貯蓄 投資表'!$N4:$P86,3,0)))</f>
        <v>0</v>
      </c>
      <c r="AR16" s="58">
        <f>IF(AR3="","",IF(VLOOKUP(AR2,'貯蓄 投資表'!$N4:$P86,3,0)&gt;AQ33,0,VLOOKUP(AR2,'貯蓄 投資表'!$N4:$P86,3,0)))</f>
        <v>0</v>
      </c>
      <c r="AS16" s="58">
        <f>IF(AS3="","",IF(VLOOKUP(AS2,'貯蓄 投資表'!$N4:$P86,3,0)&gt;AR33,0,VLOOKUP(AS2,'貯蓄 投資表'!$N4:$P86,3,0)))</f>
        <v>0</v>
      </c>
      <c r="AT16" s="58">
        <f>IF(AT3="","",IF(VLOOKUP(AT2,'貯蓄 投資表'!$N4:$P86,3,0)&gt;AS33,0,VLOOKUP(AT2,'貯蓄 投資表'!$N4:$P86,3,0)))</f>
        <v>0</v>
      </c>
      <c r="AU16" s="58">
        <f>IF(AU3="","",IF(VLOOKUP(AU2,'貯蓄 投資表'!$N4:$P86,3,0)&gt;AT33,0,VLOOKUP(AU2,'貯蓄 投資表'!$N4:$P86,3,0)))</f>
        <v>0</v>
      </c>
      <c r="AV16" s="58">
        <f>IF(AV3="","",IF(VLOOKUP(AV2,'貯蓄 投資表'!$N4:$P86,3,0)&gt;AU33,0,VLOOKUP(AV2,'貯蓄 投資表'!$N4:$P86,3,0)))</f>
        <v>0</v>
      </c>
      <c r="AW16" s="58">
        <f>IF(AW3="","",IF(VLOOKUP(AW2,'貯蓄 投資表'!$N4:$P86,3,0)&gt;AV33,0,VLOOKUP(AW2,'貯蓄 投資表'!$N4:$P86,3,0)))</f>
        <v>0</v>
      </c>
      <c r="AX16" s="58">
        <f>IF(AX3="","",IF(VLOOKUP(AX2,'貯蓄 投資表'!$N4:$P86,3,0)&gt;AW33,0,VLOOKUP(AX2,'貯蓄 投資表'!$N4:$P86,3,0)))</f>
        <v>0</v>
      </c>
      <c r="AY16" s="58">
        <f>IF(AY3="","",IF(VLOOKUP(AY2,'貯蓄 投資表'!$N4:$P86,3,0)&gt;AX33,0,VLOOKUP(AY2,'貯蓄 投資表'!$N4:$P86,3,0)))</f>
        <v>0</v>
      </c>
      <c r="AZ16" s="58">
        <f>IF(AZ3="","",IF(VLOOKUP(AZ2,'貯蓄 投資表'!$N4:$P86,3,0)&gt;AY33,0,VLOOKUP(AZ2,'貯蓄 投資表'!$N4:$P86,3,0)))</f>
        <v>0</v>
      </c>
      <c r="BA16" s="58">
        <f>IF(BA3="","",IF(VLOOKUP(BA2,'貯蓄 投資表'!$N4:$P86,3,0)&gt;AZ33,0,VLOOKUP(BA2,'貯蓄 投資表'!$N4:$P86,3,0)))</f>
        <v>0</v>
      </c>
      <c r="BB16" s="58">
        <f>IF(BB3="","",IF(VLOOKUP(BB2,'貯蓄 投資表'!$N4:$P86,3,0)&gt;BA33,0,VLOOKUP(BB2,'貯蓄 投資表'!$N4:$P86,3,0)))</f>
        <v>0</v>
      </c>
      <c r="BC16" s="58">
        <f>IF(BC3="","",IF(VLOOKUP(BC2,'貯蓄 投資表'!$N4:$P86,3,0)&gt;BB33,0,VLOOKUP(BC2,'貯蓄 投資表'!$N4:$P86,3,0)))</f>
        <v>0</v>
      </c>
      <c r="BD16" s="58">
        <f>IF(BD3="","",IF(VLOOKUP(BD2,'貯蓄 投資表'!$N4:$P86,3,0)&gt;BC33,0,VLOOKUP(BD2,'貯蓄 投資表'!$N4:$P86,3,0)))</f>
        <v>0</v>
      </c>
      <c r="BE16" s="58">
        <f>IF(BE3="","",IF(VLOOKUP(BE2,'貯蓄 投資表'!$N4:$P86,3,0)&gt;BD33,0,VLOOKUP(BE2,'貯蓄 投資表'!$N4:$P86,3,0)))</f>
        <v>0</v>
      </c>
      <c r="BF16" s="58">
        <f>IF(BF3="","",IF(VLOOKUP(BF2,'貯蓄 投資表'!$N4:$P86,3,0)&gt;BE33,0,VLOOKUP(BF2,'貯蓄 投資表'!$N4:$P86,3,0)))</f>
        <v>0</v>
      </c>
      <c r="BG16" s="58">
        <f>IF(BG3="","",IF(VLOOKUP(BG2,'貯蓄 投資表'!$N4:$P86,3,0)&gt;BF33,0,VLOOKUP(BG2,'貯蓄 投資表'!$N4:$P86,3,0)))</f>
        <v>0</v>
      </c>
      <c r="BH16" s="58" t="str">
        <f>IF(BH3="","",IF(VLOOKUP(BH2,'貯蓄 投資表'!$N4:$P86,3,0)&gt;BG33,0,VLOOKUP(BH2,'貯蓄 投資表'!$N4:$P86,3,0)))</f>
        <v/>
      </c>
      <c r="BI16" s="58" t="str">
        <f>IF(BI3="","",IF(VLOOKUP(BI2,'貯蓄 投資表'!$N4:$P86,3,0)&gt;BH33,0,VLOOKUP(BI2,'貯蓄 投資表'!$N4:$P86,3,0)))</f>
        <v/>
      </c>
      <c r="BJ16" s="58" t="str">
        <f>IF(BJ3="","",IF(VLOOKUP(BJ2,'貯蓄 投資表'!$N4:$P86,3,0)&gt;BI33,0,VLOOKUP(BJ2,'貯蓄 投資表'!$N4:$P86,3,0)))</f>
        <v/>
      </c>
      <c r="BK16" s="58" t="str">
        <f>IF(BK3="","",IF(VLOOKUP(BK2,'貯蓄 投資表'!$N4:$P86,3,0)&gt;BJ33,0,VLOOKUP(BK2,'貯蓄 投資表'!$N4:$P86,3,0)))</f>
        <v/>
      </c>
      <c r="BL16" s="58" t="str">
        <f>IF(BL3="","",IF(VLOOKUP(BL2,'貯蓄 投資表'!$N4:$P86,3,0)&gt;BK33,0,VLOOKUP(BL2,'貯蓄 投資表'!$N4:$P86,3,0)))</f>
        <v/>
      </c>
      <c r="BM16" s="58" t="str">
        <f>IF(BM3="","",IF(VLOOKUP(BM2,'貯蓄 投資表'!$N4:$P86,3,0)&gt;BL33,0,VLOOKUP(BM2,'貯蓄 投資表'!$N4:$P86,3,0)))</f>
        <v/>
      </c>
      <c r="BN16" s="58" t="str">
        <f>IF(BN3="","",IF(VLOOKUP(BN2,'貯蓄 投資表'!$N4:$P86,3,0)&gt;BM33,0,VLOOKUP(BN2,'貯蓄 投資表'!$N4:$P86,3,0)))</f>
        <v/>
      </c>
      <c r="BO16" s="58" t="str">
        <f>IF(BO3="","",IF(VLOOKUP(BO2,'貯蓄 投資表'!$N4:$P86,3,0)&gt;BN33,0,VLOOKUP(BO2,'貯蓄 投資表'!$N4:$P86,3,0)))</f>
        <v/>
      </c>
      <c r="BP16" s="58" t="str">
        <f>IF(BP3="","",IF(VLOOKUP(BP2,'貯蓄 投資表'!$N4:$P86,3,0)&gt;BO33,0,VLOOKUP(BP2,'貯蓄 投資表'!$N4:$P86,3,0)))</f>
        <v/>
      </c>
      <c r="BQ16" s="58" t="str">
        <f>IF(BQ3="","",IF(VLOOKUP(BQ2,'貯蓄 投資表'!$N4:$P86,3,0)&gt;BP33,0,VLOOKUP(BQ2,'貯蓄 投資表'!$N4:$P86,3,0)))</f>
        <v/>
      </c>
      <c r="BR16" s="58" t="str">
        <f>IF(BR3="","",IF(VLOOKUP(BR2,'貯蓄 投資表'!$N4:$P86,3,0)&gt;BQ33,0,VLOOKUP(BR2,'貯蓄 投資表'!$N4:$P86,3,0)))</f>
        <v/>
      </c>
      <c r="BS16" s="58" t="str">
        <f>IF(BS3="","",IF(VLOOKUP(BS2,'貯蓄 投資表'!$N4:$P86,3,0)&gt;BR33,0,VLOOKUP(BS2,'貯蓄 投資表'!$N4:$P86,3,0)))</f>
        <v/>
      </c>
      <c r="BT16" s="58" t="str">
        <f>IF(BT3="","",IF(VLOOKUP(BT2,'貯蓄 投資表'!$N4:$P86,3,0)&gt;BS33,0,VLOOKUP(BT2,'貯蓄 投資表'!$N4:$P86,3,0)))</f>
        <v/>
      </c>
      <c r="BU16" s="58" t="str">
        <f>IF(BU3="","",IF(VLOOKUP(BU2,'貯蓄 投資表'!$N4:$P86,3,0)&gt;BT33,0,VLOOKUP(BU2,'貯蓄 投資表'!$N4:$P86,3,0)))</f>
        <v/>
      </c>
      <c r="BV16" s="58" t="str">
        <f>IF(BV3="","",IF(VLOOKUP(BV2,'貯蓄 投資表'!$N4:$P86,3,0)&gt;BU33,0,VLOOKUP(BV2,'貯蓄 投資表'!$N4:$P86,3,0)))</f>
        <v/>
      </c>
      <c r="BW16" s="58" t="str">
        <f>IF(BW3="","",IF(VLOOKUP(BW2,'貯蓄 投資表'!$N4:$P86,3,0)&gt;BV33,0,VLOOKUP(BW2,'貯蓄 投資表'!$N4:$P86,3,0)))</f>
        <v/>
      </c>
      <c r="BX16" s="58" t="str">
        <f>IF(BX3="","",IF(VLOOKUP(BX2,'貯蓄 投資表'!$N4:$P86,3,0)&gt;BW33,0,VLOOKUP(BX2,'貯蓄 投資表'!$N4:$P86,3,0)))</f>
        <v/>
      </c>
    </row>
    <row r="17" spans="1:76">
      <c r="A17" s="60"/>
      <c r="B17" s="61"/>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row>
    <row r="18" spans="1:76" s="45" customFormat="1">
      <c r="A18" s="724" t="s">
        <v>3</v>
      </c>
      <c r="B18" s="725"/>
      <c r="C18" s="63"/>
      <c r="D18" s="64">
        <f t="shared" ref="D18" si="32">SUM(D19:D26)</f>
        <v>1223</v>
      </c>
      <c r="E18" s="64">
        <f>IF(E3="","",SUM(E19:E26))</f>
        <v>689.8</v>
      </c>
      <c r="F18" s="64">
        <f t="shared" ref="F18:BQ18" si="33">IF(F3="","",SUM(F19:F26))</f>
        <v>696.60900000000004</v>
      </c>
      <c r="G18" s="64">
        <f t="shared" si="33"/>
        <v>698.42704500000002</v>
      </c>
      <c r="H18" s="64">
        <f t="shared" si="33"/>
        <v>705.25418022500003</v>
      </c>
      <c r="I18" s="64">
        <f t="shared" si="33"/>
        <v>707.090451126125</v>
      </c>
      <c r="J18" s="64">
        <f t="shared" si="33"/>
        <v>708.93590338175568</v>
      </c>
      <c r="K18" s="64">
        <f t="shared" si="33"/>
        <v>710.79058289866441</v>
      </c>
      <c r="L18" s="64">
        <f t="shared" si="33"/>
        <v>732.65453581315774</v>
      </c>
      <c r="M18" s="64">
        <f t="shared" si="33"/>
        <v>734.52780849222358</v>
      </c>
      <c r="N18" s="64">
        <f t="shared" si="33"/>
        <v>1056.4104475346846</v>
      </c>
      <c r="O18" s="64">
        <f t="shared" si="33"/>
        <v>780.30249977235803</v>
      </c>
      <c r="P18" s="64">
        <f t="shared" si="33"/>
        <v>782.20401227121988</v>
      </c>
      <c r="Q18" s="64">
        <f t="shared" si="33"/>
        <v>789.11503233257599</v>
      </c>
      <c r="R18" s="64">
        <f t="shared" si="33"/>
        <v>836.03560749423877</v>
      </c>
      <c r="S18" s="64">
        <f t="shared" si="33"/>
        <v>837.96578553171003</v>
      </c>
      <c r="T18" s="64">
        <f t="shared" si="33"/>
        <v>884.90561445936851</v>
      </c>
      <c r="U18" s="64">
        <f t="shared" si="33"/>
        <v>886.85514253166548</v>
      </c>
      <c r="V18" s="64">
        <f t="shared" si="33"/>
        <v>883.81441824432375</v>
      </c>
      <c r="W18" s="64">
        <f t="shared" si="33"/>
        <v>885.78349033554537</v>
      </c>
      <c r="X18" s="64">
        <f t="shared" si="33"/>
        <v>1082.7624077872231</v>
      </c>
      <c r="Y18" s="64">
        <f t="shared" si="33"/>
        <v>784.75121982615917</v>
      </c>
      <c r="Z18" s="64">
        <f t="shared" si="33"/>
        <v>686.74997592528996</v>
      </c>
      <c r="AA18" s="64">
        <f t="shared" si="33"/>
        <v>688.75872580491637</v>
      </c>
      <c r="AB18" s="64">
        <f t="shared" si="33"/>
        <v>690.77751943394105</v>
      </c>
      <c r="AC18" s="64">
        <f t="shared" si="33"/>
        <v>692.80640703111067</v>
      </c>
      <c r="AD18" s="64">
        <f t="shared" si="33"/>
        <v>646.84543906626629</v>
      </c>
      <c r="AE18" s="64">
        <f t="shared" si="33"/>
        <v>648.89466626159765</v>
      </c>
      <c r="AF18" s="64">
        <f t="shared" si="33"/>
        <v>650.95413959290568</v>
      </c>
      <c r="AG18" s="64">
        <f t="shared" si="33"/>
        <v>653.02391029087016</v>
      </c>
      <c r="AH18" s="64">
        <f t="shared" si="33"/>
        <v>885.42002486860224</v>
      </c>
      <c r="AI18" s="64">
        <f t="shared" si="33"/>
        <v>587.16212499294511</v>
      </c>
      <c r="AJ18" s="64">
        <f t="shared" si="33"/>
        <v>588.91293561790985</v>
      </c>
      <c r="AK18" s="64">
        <f t="shared" si="33"/>
        <v>590.6725002959995</v>
      </c>
      <c r="AL18" s="64">
        <f t="shared" si="33"/>
        <v>592.44086279747944</v>
      </c>
      <c r="AM18" s="64">
        <f t="shared" si="33"/>
        <v>594.21806711146678</v>
      </c>
      <c r="AN18" s="64">
        <f t="shared" si="33"/>
        <v>444.00415744702417</v>
      </c>
      <c r="AO18" s="64">
        <f t="shared" si="33"/>
        <v>445.79917823425927</v>
      </c>
      <c r="AP18" s="64">
        <f t="shared" si="33"/>
        <v>447.60317412543054</v>
      </c>
      <c r="AQ18" s="64">
        <f t="shared" si="33"/>
        <v>449.41618999605771</v>
      </c>
      <c r="AR18" s="64">
        <f t="shared" si="33"/>
        <v>751.23827094603803</v>
      </c>
      <c r="AS18" s="64">
        <f t="shared" si="33"/>
        <v>438.06946230076818</v>
      </c>
      <c r="AT18" s="64">
        <f t="shared" si="33"/>
        <v>439.909809612272</v>
      </c>
      <c r="AU18" s="64">
        <f t="shared" si="33"/>
        <v>441.75935866033336</v>
      </c>
      <c r="AV18" s="64">
        <f t="shared" si="33"/>
        <v>443.61815545363504</v>
      </c>
      <c r="AW18" s="64">
        <f t="shared" si="33"/>
        <v>445.48624623090319</v>
      </c>
      <c r="AX18" s="64">
        <f t="shared" si="33"/>
        <v>447.36367746205769</v>
      </c>
      <c r="AY18" s="64">
        <f t="shared" si="33"/>
        <v>449.25049584936801</v>
      </c>
      <c r="AZ18" s="64">
        <f t="shared" si="33"/>
        <v>451.14674832861488</v>
      </c>
      <c r="BA18" s="64">
        <f t="shared" si="33"/>
        <v>453.05248207025795</v>
      </c>
      <c r="BB18" s="64">
        <f t="shared" si="33"/>
        <v>454.96774448060927</v>
      </c>
      <c r="BC18" s="64">
        <f t="shared" si="33"/>
        <v>456.89258320301229</v>
      </c>
      <c r="BD18" s="64">
        <f t="shared" si="33"/>
        <v>458.82704611902733</v>
      </c>
      <c r="BE18" s="64">
        <f t="shared" si="33"/>
        <v>460.77118134962245</v>
      </c>
      <c r="BF18" s="64">
        <f t="shared" si="33"/>
        <v>462.72503725637057</v>
      </c>
      <c r="BG18" s="64">
        <f t="shared" si="33"/>
        <v>464.6886624426524</v>
      </c>
      <c r="BH18" s="64" t="str">
        <f t="shared" si="33"/>
        <v/>
      </c>
      <c r="BI18" s="64" t="str">
        <f t="shared" si="33"/>
        <v/>
      </c>
      <c r="BJ18" s="64" t="str">
        <f t="shared" si="33"/>
        <v/>
      </c>
      <c r="BK18" s="64" t="str">
        <f t="shared" si="33"/>
        <v/>
      </c>
      <c r="BL18" s="64" t="str">
        <f t="shared" si="33"/>
        <v/>
      </c>
      <c r="BM18" s="64" t="str">
        <f t="shared" si="33"/>
        <v/>
      </c>
      <c r="BN18" s="64" t="str">
        <f t="shared" si="33"/>
        <v/>
      </c>
      <c r="BO18" s="64" t="str">
        <f t="shared" si="33"/>
        <v/>
      </c>
      <c r="BP18" s="64" t="str">
        <f t="shared" si="33"/>
        <v/>
      </c>
      <c r="BQ18" s="64" t="str">
        <f t="shared" si="33"/>
        <v/>
      </c>
      <c r="BR18" s="64" t="str">
        <f t="shared" ref="BR18:BX18" si="34">IF(BR3="","",SUM(BR19:BR26))</f>
        <v/>
      </c>
      <c r="BS18" s="64" t="str">
        <f t="shared" si="34"/>
        <v/>
      </c>
      <c r="BT18" s="64" t="str">
        <f t="shared" si="34"/>
        <v/>
      </c>
      <c r="BU18" s="64" t="str">
        <f t="shared" si="34"/>
        <v/>
      </c>
      <c r="BV18" s="64" t="str">
        <f t="shared" si="34"/>
        <v/>
      </c>
      <c r="BW18" s="64" t="str">
        <f t="shared" si="34"/>
        <v/>
      </c>
      <c r="BX18" s="64" t="str">
        <f t="shared" si="34"/>
        <v/>
      </c>
    </row>
    <row r="19" spans="1:76" ht="12">
      <c r="A19" s="65">
        <v>1</v>
      </c>
      <c r="B19" s="302" t="s">
        <v>9</v>
      </c>
      <c r="C19" s="66">
        <f>入力シート!L107</f>
        <v>5.0000000000000001E-3</v>
      </c>
      <c r="D19" s="67">
        <f>入力シート!F107</f>
        <v>360</v>
      </c>
      <c r="E19" s="67">
        <f>IF(E3="","",IF(ISERROR(VLOOKUP(E2,入力シート!$B109:$G112,5,0)),D19+(D19*入力シート!$L107),FV(入力シート!$L107,E2-$D2,,(VLOOKUP(E2,入力シート!$B109:$G112,5,0)*-1))))</f>
        <v>361.8</v>
      </c>
      <c r="F19" s="67">
        <f>IF(F3="","",IF(ISERROR(VLOOKUP(F2,入力シート!$B109:$G112,5,0)),E19+(E19*入力シート!$L107),FV(入力シート!$L107,F2-$D2,,(VLOOKUP(F2,入力シート!$B109:$G112,5,0)*-1))))</f>
        <v>363.60900000000004</v>
      </c>
      <c r="G19" s="67">
        <f>IF(G3="","",IF(ISERROR(VLOOKUP(G2,入力シート!$B109:$G112,5,0)),F19+(F19*入力シート!$L107),FV(入力シート!$L107,G2-$D2,,(VLOOKUP(G2,入力シート!$B109:$G112,5,0)*-1))))</f>
        <v>365.42704500000002</v>
      </c>
      <c r="H19" s="67">
        <f>IF(H3="","",IF(ISERROR(VLOOKUP(H2,入力シート!$B109:$G112,5,0)),G19+(G19*入力シート!$L107),FV(入力シート!$L107,H2-$D2,,(VLOOKUP(H2,入力シート!$B109:$G112,5,0)*-1))))</f>
        <v>367.25418022500003</v>
      </c>
      <c r="I19" s="67">
        <f>IF(I3="","",IF(ISERROR(VLOOKUP(I2,入力シート!$B109:$G112,5,0)),H19+(H19*入力シート!$L107),FV(入力シート!$L107,I2-$D2,,(VLOOKUP(I2,入力シート!$B109:$G112,5,0)*-1))))</f>
        <v>369.090451126125</v>
      </c>
      <c r="J19" s="67">
        <f>IF(J3="","",IF(ISERROR(VLOOKUP(J2,入力シート!$B109:$G112,5,0)),I19+(I19*入力シート!$L107),FV(入力シート!$L107,J2-$D2,,(VLOOKUP(J2,入力シート!$B109:$G112,5,0)*-1))))</f>
        <v>370.93590338175562</v>
      </c>
      <c r="K19" s="67">
        <f>IF(K3="","",IF(ISERROR(VLOOKUP(K2,入力シート!$B109:$G112,5,0)),J19+(J19*入力シート!$L107),FV(入力シート!$L107,K2-$D2,,(VLOOKUP(K2,入力シート!$B109:$G112,5,0)*-1))))</f>
        <v>372.79058289866441</v>
      </c>
      <c r="L19" s="67">
        <f>IF(L3="","",IF(ISERROR(VLOOKUP(L2,入力シート!$B109:$G112,5,0)),K19+(K19*入力シート!$L107),FV(入力シート!$L107,L2-$D2,,(VLOOKUP(L2,入力シート!$B109:$G112,5,0)*-1))))</f>
        <v>374.65453581315774</v>
      </c>
      <c r="M19" s="67">
        <f>IF(M3="","",IF(ISERROR(VLOOKUP(M2,入力シート!$B109:$G112,5,0)),L19+(L19*入力シート!$L107),FV(入力シート!$L107,M2-$D2,,(VLOOKUP(M2,入力シート!$B109:$G112,5,0)*-1))))</f>
        <v>376.52780849222353</v>
      </c>
      <c r="N19" s="67">
        <f>IF(N3="","",IF(ISERROR(VLOOKUP(N2,入力シート!$B109:$G112,5,0)),M19+(M19*入力シート!$L107),FV(入力シート!$L107,N2-$D2,,(VLOOKUP(N2,入力シート!$B109:$G112,5,0)*-1))))</f>
        <v>378.41044753468464</v>
      </c>
      <c r="O19" s="67">
        <f>IF(O3="","",IF(ISERROR(VLOOKUP(O2,入力シート!$B109:$G112,5,0)),N19+(N19*入力シート!$L107),FV(入力シート!$L107,O2-$D2,,(VLOOKUP(O2,入力シート!$B109:$G112,5,0)*-1))))</f>
        <v>380.30249977235803</v>
      </c>
      <c r="P19" s="67">
        <f>IF(P3="","",IF(ISERROR(VLOOKUP(P2,入力シート!$B109:$G112,5,0)),O19+(O19*入力シート!$L107),FV(入力シート!$L107,P2-$D2,,(VLOOKUP(P2,入力シート!$B109:$G112,5,0)*-1))))</f>
        <v>382.20401227121982</v>
      </c>
      <c r="Q19" s="67">
        <f>IF(Q3="","",IF(ISERROR(VLOOKUP(Q2,入力シート!$B109:$G112,5,0)),P19+(P19*入力シート!$L107),FV(入力シート!$L107,Q2-$D2,,(VLOOKUP(Q2,入力シート!$B109:$G112,5,0)*-1))))</f>
        <v>384.11503233257594</v>
      </c>
      <c r="R19" s="67">
        <f>IF(R3="","",IF(ISERROR(VLOOKUP(R2,入力シート!$B109:$G112,5,0)),Q19+(Q19*入力シート!$L107),FV(入力シート!$L107,R2-$D2,,(VLOOKUP(R2,入力シート!$B109:$G112,5,0)*-1))))</f>
        <v>386.03560749423883</v>
      </c>
      <c r="S19" s="67">
        <f>IF(S3="","",IF(ISERROR(VLOOKUP(S2,入力シート!$B109:$G112,5,0)),R19+(R19*入力シート!$L107),FV(入力シート!$L107,S2-$D2,,(VLOOKUP(S2,入力シート!$B109:$G112,5,0)*-1))))</f>
        <v>387.96578553171003</v>
      </c>
      <c r="T19" s="67">
        <f>IF(T3="","",IF(ISERROR(VLOOKUP(T2,入力シート!$B109:$G112,5,0)),S19+(S19*入力シート!$L107),FV(入力シート!$L107,T2-$D2,,(VLOOKUP(T2,入力シート!$B109:$G112,5,0)*-1))))</f>
        <v>389.90561445936856</v>
      </c>
      <c r="U19" s="67">
        <f>IF(U3="","",IF(ISERROR(VLOOKUP(U2,入力シート!$B109:$G112,5,0)),T19+(T19*入力シート!$L107),FV(入力シート!$L107,U2-$D2,,(VLOOKUP(U2,入力シート!$B109:$G112,5,0)*-1))))</f>
        <v>391.85514253166542</v>
      </c>
      <c r="V19" s="67">
        <f>IF(V3="","",IF(ISERROR(VLOOKUP(V2,入力シート!$B109:$G112,5,0)),U19+(U19*入力シート!$L107),FV(入力シート!$L107,V2-$D2,,(VLOOKUP(V2,入力シート!$B109:$G112,5,0)*-1))))</f>
        <v>393.81441824432375</v>
      </c>
      <c r="W19" s="67">
        <f>IF(W3="","",IF(ISERROR(VLOOKUP(W2,入力シート!$B109:$G112,5,0)),V19+(V19*入力シート!$L107),FV(入力シート!$L107,W2-$D2,,(VLOOKUP(W2,入力シート!$B109:$G112,5,0)*-1))))</f>
        <v>395.78349033554537</v>
      </c>
      <c r="X19" s="67">
        <f>IF(X3="","",IF(ISERROR(VLOOKUP(X2,入力シート!$B109:$G112,5,0)),W19+(W19*入力シート!$L107),FV(入力シート!$L107,X2-$D2,,(VLOOKUP(X2,入力シート!$B109:$G112,5,0)*-1))))</f>
        <v>397.76240778722308</v>
      </c>
      <c r="Y19" s="67">
        <f>IF(Y3="","",IF(ISERROR(VLOOKUP(Y2,入力シート!$B109:$G112,5,0)),X19+(X19*入力シート!$L107),FV(入力シート!$L107,Y2-$D2,,(VLOOKUP(Y2,入力シート!$B109:$G112,5,0)*-1))))</f>
        <v>399.75121982615917</v>
      </c>
      <c r="Z19" s="67">
        <f>IF(Z3="","",IF(ISERROR(VLOOKUP(Z2,入力シート!$B109:$G112,5,0)),Y19+(Y19*入力シート!$L107),FV(入力シート!$L107,Z2-$D2,,(VLOOKUP(Z2,入力シート!$B109:$G112,5,0)*-1))))</f>
        <v>401.74997592528996</v>
      </c>
      <c r="AA19" s="67">
        <f>IF(AA3="","",IF(ISERROR(VLOOKUP(AA2,入力シート!$B109:$G112,5,0)),Z19+(Z19*入力シート!$L107),FV(入力シート!$L107,AA2-$D2,,(VLOOKUP(AA2,入力シート!$B109:$G112,5,0)*-1))))</f>
        <v>403.75872580491642</v>
      </c>
      <c r="AB19" s="67">
        <f>IF(AB3="","",IF(ISERROR(VLOOKUP(AB2,入力シート!$B109:$G112,5,0)),AA19+(AA19*入力シート!$L107),FV(入力シート!$L107,AB2-$D2,,(VLOOKUP(AB2,入力シート!$B109:$G112,5,0)*-1))))</f>
        <v>405.77751943394099</v>
      </c>
      <c r="AC19" s="67">
        <f>IF(AC3="","",IF(ISERROR(VLOOKUP(AC2,入力シート!$B109:$G112,5,0)),AB19+(AB19*入力シート!$L107),FV(入力シート!$L107,AC2-$D2,,(VLOOKUP(AC2,入力シート!$B109:$G112,5,0)*-1))))</f>
        <v>407.80640703111072</v>
      </c>
      <c r="AD19" s="67">
        <f>IF(AD3="","",IF(ISERROR(VLOOKUP(AD2,入力シート!$B109:$G112,5,0)),AC19+(AC19*入力シート!$L107),FV(入力シート!$L107,AD2-$D2,,(VLOOKUP(AD2,入力シート!$B109:$G112,5,0)*-1))))</f>
        <v>409.84543906626629</v>
      </c>
      <c r="AE19" s="67">
        <f>IF(AE3="","",IF(ISERROR(VLOOKUP(AE2,入力シート!$B109:$G112,5,0)),AD19+(AD19*入力シート!$L107),FV(入力シート!$L107,AE2-$D2,,(VLOOKUP(AE2,入力シート!$B109:$G112,5,0)*-1))))</f>
        <v>411.89466626159765</v>
      </c>
      <c r="AF19" s="67">
        <f>IF(AF3="","",IF(ISERROR(VLOOKUP(AF2,入力シート!$B109:$G112,5,0)),AE19+(AE19*入力シート!$L107),FV(入力シート!$L107,AF2-$D2,,(VLOOKUP(AF2,入力シート!$B109:$G112,5,0)*-1))))</f>
        <v>413.95413959290562</v>
      </c>
      <c r="AG19" s="67">
        <f>IF(AG3="","",IF(ISERROR(VLOOKUP(AG2,入力シート!$B109:$G112,5,0)),AF19+(AF19*入力シート!$L107),FV(入力シート!$L107,AG2-$D2,,(VLOOKUP(AG2,入力シート!$B109:$G112,5,0)*-1))))</f>
        <v>416.02391029087016</v>
      </c>
      <c r="AH19" s="67">
        <f>IF(AH3="","",IF(ISERROR(VLOOKUP(AH2,入力シート!$B109:$G112,5,0)),AG19+(AG19*入力シート!$L107),FV(入力シート!$L107,AH2-$D2,,(VLOOKUP(AH2,入力シート!$B109:$G112,5,0)*-1))))</f>
        <v>348.42002486860218</v>
      </c>
      <c r="AI19" s="67">
        <f>IF(AI3="","",IF(ISERROR(VLOOKUP(AI2,入力シート!$B109:$G112,5,0)),AH19+(AH19*入力シート!$L107),FV(入力シート!$L107,AI2-$D2,,(VLOOKUP(AI2,入力シート!$B109:$G112,5,0)*-1))))</f>
        <v>350.16212499294517</v>
      </c>
      <c r="AJ19" s="67">
        <f>IF(AJ3="","",IF(ISERROR(VLOOKUP(AJ2,入力シート!$B109:$G112,5,0)),AI19+(AI19*入力シート!$L107),FV(入力シート!$L107,AJ2-$D2,,(VLOOKUP(AJ2,入力シート!$B109:$G112,5,0)*-1))))</f>
        <v>351.91293561790991</v>
      </c>
      <c r="AK19" s="67">
        <f>IF(AK3="","",IF(ISERROR(VLOOKUP(AK2,入力シート!$B109:$G112,5,0)),AJ19+(AJ19*入力シート!$L107),FV(入力シート!$L107,AK2-$D2,,(VLOOKUP(AK2,入力シート!$B109:$G112,5,0)*-1))))</f>
        <v>353.67250029599944</v>
      </c>
      <c r="AL19" s="67">
        <f>IF(AL3="","",IF(ISERROR(VLOOKUP(AL2,入力シート!$B109:$G112,5,0)),AK19+(AK19*入力シート!$L107),FV(入力シート!$L107,AL2-$D2,,(VLOOKUP(AL2,入力シート!$B109:$G112,5,0)*-1))))</f>
        <v>355.44086279747944</v>
      </c>
      <c r="AM19" s="67">
        <f>IF(AM3="","",IF(ISERROR(VLOOKUP(AM2,入力シート!$B109:$G112,5,0)),AL19+(AL19*入力シート!$L107),FV(入力シート!$L107,AM2-$D2,,(VLOOKUP(AM2,入力シート!$B109:$G112,5,0)*-1))))</f>
        <v>357.21806711146684</v>
      </c>
      <c r="AN19" s="67">
        <f>IF(AN3="","",IF(ISERROR(VLOOKUP(AN2,入力シート!$B109:$G112,5,0)),AM19+(AM19*入力シート!$L107),FV(入力シート!$L107,AN2-$D2,,(VLOOKUP(AN2,入力シート!$B109:$G112,5,0)*-1))))</f>
        <v>359.00415744702417</v>
      </c>
      <c r="AO19" s="67">
        <f>IF(AO3="","",IF(ISERROR(VLOOKUP(AO2,入力シート!$B109:$G112,5,0)),AN19+(AN19*入力シート!$L107),FV(入力シート!$L107,AO2-$D2,,(VLOOKUP(AO2,入力シート!$B109:$G112,5,0)*-1))))</f>
        <v>360.79917823425927</v>
      </c>
      <c r="AP19" s="67">
        <f>IF(AP3="","",IF(ISERROR(VLOOKUP(AP2,入力シート!$B109:$G112,5,0)),AO19+(AO19*入力シート!$L107),FV(入力シート!$L107,AP2-$D2,,(VLOOKUP(AP2,入力シート!$B109:$G112,5,0)*-1))))</f>
        <v>362.60317412543054</v>
      </c>
      <c r="AQ19" s="67">
        <f>IF(AQ3="","",IF(ISERROR(VLOOKUP(AQ2,入力シート!$B109:$G112,5,0)),AP19+(AP19*入力シート!$L107),FV(入力シート!$L107,AQ2-$D2,,(VLOOKUP(AQ2,入力シート!$B109:$G112,5,0)*-1))))</f>
        <v>364.41618999605771</v>
      </c>
      <c r="AR19" s="67">
        <f>IF(AR3="","",IF(ISERROR(VLOOKUP(AR2,入力シート!$B109:$G112,5,0)),AQ19+(AQ19*入力シート!$L107),FV(入力シート!$L107,AR2-$D2,,(VLOOKUP(AR2,入力シート!$B109:$G112,5,0)*-1))))</f>
        <v>366.23827094603797</v>
      </c>
      <c r="AS19" s="67">
        <f>IF(AS3="","",IF(ISERROR(VLOOKUP(AS2,入力シート!$B109:$G112,5,0)),AR19+(AR19*入力シート!$L107),FV(入力シート!$L107,AS2-$D2,,(VLOOKUP(AS2,入力シート!$B109:$G112,5,0)*-1))))</f>
        <v>368.06946230076818</v>
      </c>
      <c r="AT19" s="67">
        <f>IF(AT3="","",IF(ISERROR(VLOOKUP(AT2,入力シート!$B109:$G112,5,0)),AS19+(AS19*入力シート!$L107),FV(入力シート!$L107,AT2-$D2,,(VLOOKUP(AT2,入力シート!$B109:$G112,5,0)*-1))))</f>
        <v>369.909809612272</v>
      </c>
      <c r="AU19" s="67">
        <f>IF(AU3="","",IF(ISERROR(VLOOKUP(AU2,入力シート!$B109:$G112,5,0)),AT19+(AT19*入力シート!$L107),FV(入力シート!$L107,AU2-$D2,,(VLOOKUP(AU2,入力シート!$B109:$G112,5,0)*-1))))</f>
        <v>371.75935866033336</v>
      </c>
      <c r="AV19" s="67">
        <f>IF(AV3="","",IF(ISERROR(VLOOKUP(AV2,入力シート!$B109:$G112,5,0)),AU19+(AU19*入力シート!$L107),FV(入力シート!$L107,AV2-$D2,,(VLOOKUP(AV2,入力シート!$B109:$G112,5,0)*-1))))</f>
        <v>373.61815545363504</v>
      </c>
      <c r="AW19" s="67">
        <f>IF(AW3="","",IF(ISERROR(VLOOKUP(AW2,入力シート!$B109:$G112,5,0)),AV19+(AV19*入力シート!$L107),FV(入力シート!$L107,AW2-$D2,,(VLOOKUP(AW2,入力シート!$B109:$G112,5,0)*-1))))</f>
        <v>375.48624623090319</v>
      </c>
      <c r="AX19" s="67">
        <f>IF(AX3="","",IF(ISERROR(VLOOKUP(AX2,入力シート!$B109:$G112,5,0)),AW19+(AW19*入力シート!$L107),FV(入力シート!$L107,AX2-$D2,,(VLOOKUP(AX2,入力シート!$B109:$G112,5,0)*-1))))</f>
        <v>377.36367746205769</v>
      </c>
      <c r="AY19" s="67">
        <f>IF(AY3="","",IF(ISERROR(VLOOKUP(AY2,入力シート!$B109:$G112,5,0)),AX19+(AX19*入力シート!$L107),FV(入力シート!$L107,AY2-$D2,,(VLOOKUP(AY2,入力シート!$B109:$G112,5,0)*-1))))</f>
        <v>379.25049584936801</v>
      </c>
      <c r="AZ19" s="67">
        <f>IF(AZ3="","",IF(ISERROR(VLOOKUP(AZ2,入力シート!$B109:$G112,5,0)),AY19+(AY19*入力シート!$L107),FV(入力シート!$L107,AZ2-$D2,,(VLOOKUP(AZ2,入力シート!$B109:$G112,5,0)*-1))))</f>
        <v>381.14674832861488</v>
      </c>
      <c r="BA19" s="67">
        <f>IF(BA3="","",IF(ISERROR(VLOOKUP(BA2,入力シート!$B109:$G112,5,0)),AZ19+(AZ19*入力シート!$L107),FV(入力シート!$L107,BA2-$D2,,(VLOOKUP(BA2,入力シート!$B109:$G112,5,0)*-1))))</f>
        <v>383.05248207025795</v>
      </c>
      <c r="BB19" s="67">
        <f>IF(BB3="","",IF(ISERROR(VLOOKUP(BB2,入力シート!$B109:$G112,5,0)),BA19+(BA19*入力シート!$L107),FV(入力シート!$L107,BB2-$D2,,(VLOOKUP(BB2,入力シート!$B109:$G112,5,0)*-1))))</f>
        <v>384.96774448060927</v>
      </c>
      <c r="BC19" s="67">
        <f>IF(BC3="","",IF(ISERROR(VLOOKUP(BC2,入力シート!$B109:$G112,5,0)),BB19+(BB19*入力シート!$L107),FV(入力シート!$L107,BC2-$D2,,(VLOOKUP(BC2,入力シート!$B109:$G112,5,0)*-1))))</f>
        <v>386.89258320301229</v>
      </c>
      <c r="BD19" s="67">
        <f>IF(BD3="","",IF(ISERROR(VLOOKUP(BD2,入力シート!$B109:$G112,5,0)),BC19+(BC19*入力シート!$L107),FV(入力シート!$L107,BD2-$D2,,(VLOOKUP(BD2,入力シート!$B109:$G112,5,0)*-1))))</f>
        <v>388.82704611902733</v>
      </c>
      <c r="BE19" s="67">
        <f>IF(BE3="","",IF(ISERROR(VLOOKUP(BE2,入力シート!$B109:$G112,5,0)),BD19+(BD19*入力シート!$L107),FV(入力シート!$L107,BE2-$D2,,(VLOOKUP(BE2,入力シート!$B109:$G112,5,0)*-1))))</f>
        <v>390.77118134962245</v>
      </c>
      <c r="BF19" s="67">
        <f>IF(BF3="","",IF(ISERROR(VLOOKUP(BF2,入力シート!$B109:$G112,5,0)),BE19+(BE19*入力シート!$L107),FV(入力シート!$L107,BF2-$D2,,(VLOOKUP(BF2,入力シート!$B109:$G112,5,0)*-1))))</f>
        <v>392.72503725637057</v>
      </c>
      <c r="BG19" s="67">
        <f>IF(BG3="","",IF(ISERROR(VLOOKUP(BG2,入力シート!$B109:$G112,5,0)),BF19+(BF19*入力シート!$L107),FV(入力シート!$L107,BG2-$D2,,(VLOOKUP(BG2,入力シート!$B109:$G112,5,0)*-1))))</f>
        <v>394.6886624426524</v>
      </c>
      <c r="BH19" s="67" t="str">
        <f>IF(BH3="","",IF(ISERROR(VLOOKUP(BH2,入力シート!$B109:$G112,5,0)),BG19+(BG19*入力シート!$L107),FV(入力シート!$L107,BH2-$D2,,(VLOOKUP(BH2,入力シート!$B109:$G112,5,0)*-1))))</f>
        <v/>
      </c>
      <c r="BI19" s="67" t="str">
        <f>IF(BI3="","",IF(ISERROR(VLOOKUP(BI2,入力シート!$B109:$G112,5,0)),BH19+(BH19*入力シート!$L107),FV(入力シート!$L107,BI2-$D2,,(VLOOKUP(BI2,入力シート!$B109:$G112,5,0)*-1))))</f>
        <v/>
      </c>
      <c r="BJ19" s="67" t="str">
        <f>IF(BJ3="","",IF(ISERROR(VLOOKUP(BJ2,入力シート!$B109:$G112,5,0)),BI19+(BI19*入力シート!$L107),FV(入力シート!$L107,BJ2-$D2,,(VLOOKUP(BJ2,入力シート!$B109:$G112,5,0)*-1))))</f>
        <v/>
      </c>
      <c r="BK19" s="67" t="str">
        <f>IF(BK3="","",IF(ISERROR(VLOOKUP(BK2,入力シート!$B109:$G112,5,0)),BJ19+(BJ19*入力シート!$L107),FV(入力シート!$L107,BK2-$D2,,(VLOOKUP(BK2,入力シート!$B109:$G112,5,0)*-1))))</f>
        <v/>
      </c>
      <c r="BL19" s="67" t="str">
        <f>IF(BL3="","",IF(ISERROR(VLOOKUP(BL2,入力シート!$B109:$G112,5,0)),BK19+(BK19*入力シート!$L107),FV(入力シート!$L107,BL2-$D2,,(VLOOKUP(BL2,入力シート!$B109:$G112,5,0)*-1))))</f>
        <v/>
      </c>
      <c r="BM19" s="67" t="str">
        <f>IF(BM3="","",IF(ISERROR(VLOOKUP(BM2,入力シート!$B109:$G112,5,0)),BL19+(BL19*入力シート!$L107),FV(入力シート!$L107,BM2-$D2,,(VLOOKUP(BM2,入力シート!$B109:$G112,5,0)*-1))))</f>
        <v/>
      </c>
      <c r="BN19" s="67" t="str">
        <f>IF(BN3="","",IF(ISERROR(VLOOKUP(BN2,入力シート!$B109:$G112,5,0)),BM19+(BM19*入力シート!$L107),FV(入力シート!$L107,BN2-$D2,,(VLOOKUP(BN2,入力シート!$B109:$G112,5,0)*-1))))</f>
        <v/>
      </c>
      <c r="BO19" s="67" t="str">
        <f>IF(BO3="","",IF(ISERROR(VLOOKUP(BO2,入力シート!$B109:$G112,5,0)),BN19+(BN19*入力シート!$L107),FV(入力シート!$L107,BO2-$D2,,(VLOOKUP(BO2,入力シート!$B109:$G112,5,0)*-1))))</f>
        <v/>
      </c>
      <c r="BP19" s="67" t="str">
        <f>IF(BP3="","",IF(ISERROR(VLOOKUP(BP2,入力シート!$B109:$G112,5,0)),BO19+(BO19*入力シート!$L107),FV(入力シート!$L107,BP2-$D2,,(VLOOKUP(BP2,入力シート!$B109:$G112,5,0)*-1))))</f>
        <v/>
      </c>
      <c r="BQ19" s="67" t="str">
        <f>IF(BQ3="","",IF(ISERROR(VLOOKUP(BQ2,入力シート!$B109:$G112,5,0)),BP19+(BP19*入力シート!$L107),FV(入力シート!$L107,BQ2-$D2,,(VLOOKUP(BQ2,入力シート!$B109:$G112,5,0)*-1))))</f>
        <v/>
      </c>
      <c r="BR19" s="67" t="str">
        <f>IF(BR3="","",IF(ISERROR(VLOOKUP(BR2,入力シート!$B109:$G112,5,0)),BQ19+(BQ19*入力シート!$L107),FV(入力シート!$L107,BR2-$D2,,(VLOOKUP(BR2,入力シート!$B109:$G112,5,0)*-1))))</f>
        <v/>
      </c>
      <c r="BS19" s="67" t="str">
        <f>IF(BS3="","",IF(ISERROR(VLOOKUP(BS2,入力シート!$B109:$G112,5,0)),BR19+(BR19*入力シート!$L107),FV(入力シート!$L107,BS2-$D2,,(VLOOKUP(BS2,入力シート!$B109:$G112,5,0)*-1))))</f>
        <v/>
      </c>
      <c r="BT19" s="67" t="str">
        <f>IF(BT3="","",IF(ISERROR(VLOOKUP(BT2,入力シート!$B109:$G112,5,0)),BS19+(BS19*入力シート!$L107),FV(入力シート!$L107,BT2-$D2,,(VLOOKUP(BT2,入力シート!$B109:$G112,5,0)*-1))))</f>
        <v/>
      </c>
      <c r="BU19" s="67" t="str">
        <f>IF(BU3="","",IF(ISERROR(VLOOKUP(BU2,入力シート!$B109:$G112,5,0)),BT19+(BT19*入力シート!$L107),FV(入力シート!$L107,BU2-$D2,,(VLOOKUP(BU2,入力シート!$B109:$G112,5,0)*-1))))</f>
        <v/>
      </c>
      <c r="BV19" s="67" t="str">
        <f>IF(BV3="","",IF(ISERROR(VLOOKUP(BV2,入力シート!$B109:$G112,5,0)),BU19+(BU19*入力シート!$L107),FV(入力シート!$L107,BV2-$D2,,(VLOOKUP(BV2,入力シート!$B109:$G112,5,0)*-1))))</f>
        <v/>
      </c>
      <c r="BW19" s="67" t="str">
        <f>IF(BW3="","",IF(ISERROR(VLOOKUP(BW2,入力シート!$B109:$G112,5,0)),BV19+(BV19*入力シート!$L107),FV(入力シート!$L107,BW2-$D2,,(VLOOKUP(BW2,入力シート!$B109:$G112,5,0)*-1))))</f>
        <v/>
      </c>
      <c r="BX19" s="67" t="str">
        <f>IF(BX3="","",IF(ISERROR(VLOOKUP(BX2,入力シート!$B109:$G112,5,0)),BW19+(BW19*入力シート!$L107),FV(入力シート!$L107,BX2-$D2,,(VLOOKUP(BX2,入力シート!$B109:$G112,5,0)*-1))))</f>
        <v/>
      </c>
    </row>
    <row r="20" spans="1:76" ht="12">
      <c r="A20" s="68">
        <v>2</v>
      </c>
      <c r="B20" s="303" t="s">
        <v>5</v>
      </c>
      <c r="C20" s="69" t="s">
        <v>99</v>
      </c>
      <c r="D20" s="70">
        <f>HLOOKUP(D2,入力シート!$C127:$BE132,6,0)</f>
        <v>400</v>
      </c>
      <c r="E20" s="70">
        <f>IF(E3="","",HLOOKUP(E2,入力シート!$C127:$BW132,6,0))</f>
        <v>185</v>
      </c>
      <c r="F20" s="70">
        <f>IF(F3="","",HLOOKUP(F2,入力シート!$C127:$BW132,6,0))</f>
        <v>185</v>
      </c>
      <c r="G20" s="70">
        <f>IF(G3="","",HLOOKUP(G2,入力シート!$C127:$BW132,6,0))</f>
        <v>185</v>
      </c>
      <c r="H20" s="70">
        <f>IF(H3="","",HLOOKUP(H2,入力シート!$C127:$BW132,6,0))</f>
        <v>185</v>
      </c>
      <c r="I20" s="70">
        <f>IF(I3="","",HLOOKUP(I2,入力シート!$C127:$BW132,6,0))</f>
        <v>185</v>
      </c>
      <c r="J20" s="70">
        <f>IF(J3="","",HLOOKUP(J2,入力シート!$C127:$BW132,6,0))</f>
        <v>185</v>
      </c>
      <c r="K20" s="70">
        <f>IF(K3="","",HLOOKUP(K2,入力シート!$C127:$BW132,6,0))</f>
        <v>185</v>
      </c>
      <c r="L20" s="70">
        <f>IF(L3="","",HLOOKUP(L2,入力シート!$C127:$BW132,6,0))</f>
        <v>185</v>
      </c>
      <c r="M20" s="70">
        <f>IF(M3="","",HLOOKUP(M2,入力シート!$C127:$BW132,6,0))</f>
        <v>185</v>
      </c>
      <c r="N20" s="70">
        <f>IF(N3="","",HLOOKUP(N2,入力シート!$C127:$BW132,6,0))</f>
        <v>185</v>
      </c>
      <c r="O20" s="70">
        <f>IF(O3="","",HLOOKUP(O2,入力シート!$C127:$BW132,6,0))</f>
        <v>202</v>
      </c>
      <c r="P20" s="70">
        <f>IF(P3="","",HLOOKUP(P2,入力シート!$C127:$BW132,6,0))</f>
        <v>202</v>
      </c>
      <c r="Q20" s="70">
        <f>IF(Q3="","",HLOOKUP(Q2,入力シート!$C127:$BW132,6,0))</f>
        <v>202</v>
      </c>
      <c r="R20" s="70">
        <f>IF(R3="","",HLOOKUP(R2,入力シート!$C127:$BW132,6,0))</f>
        <v>202</v>
      </c>
      <c r="S20" s="70">
        <f>IF(S3="","",HLOOKUP(S2,入力シート!$C127:$BW132,6,0))</f>
        <v>202</v>
      </c>
      <c r="T20" s="70">
        <f>IF(T3="","",HLOOKUP(T2,入力シート!$C127:$BW132,6,0))</f>
        <v>202</v>
      </c>
      <c r="U20" s="70">
        <f>IF(U3="","",HLOOKUP(U2,入力シート!$C127:$BW132,6,0))</f>
        <v>202</v>
      </c>
      <c r="V20" s="70">
        <f>IF(V3="","",HLOOKUP(V2,入力シート!$C127:$BW132,6,0))</f>
        <v>202</v>
      </c>
      <c r="W20" s="70">
        <f>IF(W3="","",HLOOKUP(W2,入力シート!$C127:$BW132,6,0))</f>
        <v>202</v>
      </c>
      <c r="X20" s="70">
        <f>IF(X3="","",HLOOKUP(X2,入力シート!$C127:$BW132,6,0))</f>
        <v>202</v>
      </c>
      <c r="Y20" s="70">
        <f>IF(Y3="","",HLOOKUP(Y2,入力シート!$C127:$BW132,6,0))</f>
        <v>202</v>
      </c>
      <c r="Z20" s="70">
        <f>IF(Z3="","",HLOOKUP(Z2,入力シート!$C127:$BW132,6,0))</f>
        <v>202</v>
      </c>
      <c r="AA20" s="70">
        <f>IF(AA3="","",HLOOKUP(AA2,入力シート!$C127:$BW132,6,0))</f>
        <v>202</v>
      </c>
      <c r="AB20" s="70">
        <f>IF(AB3="","",HLOOKUP(AB2,入力シート!$C127:$BW132,6,0))</f>
        <v>202</v>
      </c>
      <c r="AC20" s="70">
        <f>IF(AC3="","",HLOOKUP(AC2,入力シート!$C127:$BW132,6,0))</f>
        <v>202</v>
      </c>
      <c r="AD20" s="70">
        <f>IF(AD3="","",HLOOKUP(AD2,入力シート!$C127:$BW132,6,0))</f>
        <v>202</v>
      </c>
      <c r="AE20" s="70">
        <f>IF(AE3="","",HLOOKUP(AE2,入力シート!$C127:$BW132,6,0))</f>
        <v>202</v>
      </c>
      <c r="AF20" s="70">
        <f>IF(AF3="","",HLOOKUP(AF2,入力シート!$C127:$BW132,6,0))</f>
        <v>202</v>
      </c>
      <c r="AG20" s="70">
        <f>IF(AG3="","",HLOOKUP(AG2,入力シート!$C127:$BW132,6,0))</f>
        <v>202</v>
      </c>
      <c r="AH20" s="70">
        <f>IF(AH3="","",HLOOKUP(AH2,入力シート!$C127:$BW132,6,0))</f>
        <v>202</v>
      </c>
      <c r="AI20" s="70">
        <f>IF(AI3="","",HLOOKUP(AI2,入力シート!$C127:$BW132,6,0))</f>
        <v>202</v>
      </c>
      <c r="AJ20" s="70">
        <f>IF(AJ3="","",HLOOKUP(AJ2,入力シート!$C127:$BW132,6,0))</f>
        <v>202</v>
      </c>
      <c r="AK20" s="70">
        <f>IF(AK3="","",HLOOKUP(AK2,入力シート!$C127:$BW132,6,0))</f>
        <v>202</v>
      </c>
      <c r="AL20" s="70">
        <f>IF(AL3="","",HLOOKUP(AL2,入力シート!$C127:$BW132,6,0))</f>
        <v>202</v>
      </c>
      <c r="AM20" s="70">
        <f>IF(AM3="","",HLOOKUP(AM2,入力シート!$C127:$BW132,6,0))</f>
        <v>202</v>
      </c>
      <c r="AN20" s="70">
        <f>IF(AN3="","",HLOOKUP(AN2,入力シート!$C127:$BW132,6,0))</f>
        <v>50</v>
      </c>
      <c r="AO20" s="70">
        <f>IF(AO3="","",HLOOKUP(AO2,入力シート!$C127:$BW132,6,0))</f>
        <v>50</v>
      </c>
      <c r="AP20" s="70">
        <f>IF(AP3="","",HLOOKUP(AP2,入力シート!$C127:$BW132,6,0))</f>
        <v>50</v>
      </c>
      <c r="AQ20" s="70">
        <f>IF(AQ3="","",HLOOKUP(AQ2,入力シート!$C127:$BW132,6,0))</f>
        <v>50</v>
      </c>
      <c r="AR20" s="70">
        <f>IF(AR3="","",HLOOKUP(AR2,入力シート!$C127:$BW132,6,0))</f>
        <v>50</v>
      </c>
      <c r="AS20" s="70">
        <f>IF(AS3="","",HLOOKUP(AS2,入力シート!$C127:$BW132,6,0))</f>
        <v>50</v>
      </c>
      <c r="AT20" s="70">
        <f>IF(AT3="","",HLOOKUP(AT2,入力シート!$C127:$BW132,6,0))</f>
        <v>50</v>
      </c>
      <c r="AU20" s="70">
        <f>IF(AU3="","",HLOOKUP(AU2,入力シート!$C127:$BW132,6,0))</f>
        <v>50</v>
      </c>
      <c r="AV20" s="70">
        <f>IF(AV3="","",HLOOKUP(AV2,入力シート!$C127:$BW132,6,0))</f>
        <v>50</v>
      </c>
      <c r="AW20" s="70">
        <f>IF(AW3="","",HLOOKUP(AW2,入力シート!$C127:$BW132,6,0))</f>
        <v>50</v>
      </c>
      <c r="AX20" s="70">
        <f>IF(AX3="","",HLOOKUP(AX2,入力シート!$C127:$BW132,6,0))</f>
        <v>50</v>
      </c>
      <c r="AY20" s="70">
        <f>IF(AY3="","",HLOOKUP(AY2,入力シート!$C127:$BW132,6,0))</f>
        <v>50</v>
      </c>
      <c r="AZ20" s="70">
        <f>IF(AZ3="","",HLOOKUP(AZ2,入力シート!$C127:$BW132,6,0))</f>
        <v>50</v>
      </c>
      <c r="BA20" s="70">
        <f>IF(BA3="","",HLOOKUP(BA2,入力シート!$C127:$BW132,6,0))</f>
        <v>50</v>
      </c>
      <c r="BB20" s="70">
        <f>IF(BB3="","",HLOOKUP(BB2,入力シート!$C127:$BW132,6,0))</f>
        <v>50</v>
      </c>
      <c r="BC20" s="70">
        <f>IF(BC3="","",HLOOKUP(BC2,入力シート!$C127:$BW132,6,0))</f>
        <v>50</v>
      </c>
      <c r="BD20" s="70">
        <f>IF(BD3="","",HLOOKUP(BD2,入力シート!$C127:$BW132,6,0))</f>
        <v>50</v>
      </c>
      <c r="BE20" s="70">
        <f>IF(BE3="","",HLOOKUP(BE2,入力シート!$C127:$BW132,6,0))</f>
        <v>50</v>
      </c>
      <c r="BF20" s="70">
        <f>IF(BF3="","",HLOOKUP(BF2,入力シート!$C127:$BW132,6,0))</f>
        <v>50</v>
      </c>
      <c r="BG20" s="70">
        <f>IF(BG3="","",HLOOKUP(BG2,入力シート!$C127:$BW132,6,0))</f>
        <v>50</v>
      </c>
      <c r="BH20" s="70" t="str">
        <f>IF(BH3="","",HLOOKUP(BH2,入力シート!$C127:$BW132,6,0))</f>
        <v/>
      </c>
      <c r="BI20" s="70" t="str">
        <f>IF(BI3="","",HLOOKUP(BI2,入力シート!$C127:$BW132,6,0))</f>
        <v/>
      </c>
      <c r="BJ20" s="70" t="str">
        <f>IF(BJ3="","",HLOOKUP(BJ2,入力シート!$C127:$BW132,6,0))</f>
        <v/>
      </c>
      <c r="BK20" s="70" t="str">
        <f>IF(BK3="","",HLOOKUP(BK2,入力シート!$C127:$BW132,6,0))</f>
        <v/>
      </c>
      <c r="BL20" s="70" t="str">
        <f>IF(BL3="","",HLOOKUP(BL2,入力シート!$C127:$BW132,6,0))</f>
        <v/>
      </c>
      <c r="BM20" s="70" t="str">
        <f>IF(BM3="","",HLOOKUP(BM2,入力シート!$C127:$BW132,6,0))</f>
        <v/>
      </c>
      <c r="BN20" s="70" t="str">
        <f>IF(BN3="","",HLOOKUP(BN2,入力シート!$C127:$BW132,6,0))</f>
        <v/>
      </c>
      <c r="BO20" s="70" t="str">
        <f>IF(BO3="","",HLOOKUP(BO2,入力シート!$C127:$BW132,6,0))</f>
        <v/>
      </c>
      <c r="BP20" s="70" t="str">
        <f>IF(BP3="","",HLOOKUP(BP2,入力シート!$C127:$BW132,6,0))</f>
        <v/>
      </c>
      <c r="BQ20" s="70" t="str">
        <f>IF(BQ3="","",HLOOKUP(BQ2,入力シート!$C127:$BW132,6,0))</f>
        <v/>
      </c>
      <c r="BR20" s="70" t="str">
        <f>IF(BR3="","",HLOOKUP(BR2,入力シート!$C127:$BW132,6,0))</f>
        <v/>
      </c>
      <c r="BS20" s="70" t="str">
        <f>IF(BS3="","",HLOOKUP(BS2,入力シート!$C127:$BW132,6,0))</f>
        <v/>
      </c>
      <c r="BT20" s="70" t="str">
        <f>IF(BT3="","",HLOOKUP(BT2,入力シート!$C127:$BW132,6,0))</f>
        <v/>
      </c>
      <c r="BU20" s="70" t="str">
        <f>IF(BU3="","",HLOOKUP(BU2,入力シート!$C127:$BW132,6,0))</f>
        <v/>
      </c>
      <c r="BV20" s="70" t="str">
        <f>IF(BV3="","",HLOOKUP(BV2,入力シート!$C127:$BW132,6,0))</f>
        <v/>
      </c>
      <c r="BW20" s="70" t="str">
        <f>IF(BW3="","",HLOOKUP(BW2,入力シート!$C127:$BW132,6,0))</f>
        <v/>
      </c>
      <c r="BX20" s="70" t="str">
        <f>IF(BX3="","",HLOOKUP(BX2,入力シート!$C127:$BW132,6,0))</f>
        <v/>
      </c>
    </row>
    <row r="21" spans="1:76" ht="12">
      <c r="A21" s="68">
        <v>3</v>
      </c>
      <c r="B21" s="303" t="s">
        <v>109</v>
      </c>
      <c r="C21" s="69" t="s">
        <v>39</v>
      </c>
      <c r="D21" s="70">
        <f>HLOOKUP(D2,入力シート!$C173:$BE180,8,0)</f>
        <v>80</v>
      </c>
      <c r="E21" s="70">
        <f>IF(E3="","",HLOOKUP(E2,入力シート!$C173:$BW180,8,0))</f>
        <v>60</v>
      </c>
      <c r="F21" s="70">
        <f>IF(F3="","",HLOOKUP(F2,入力シート!$C173:$BW180,8,0))</f>
        <v>65</v>
      </c>
      <c r="G21" s="70">
        <f>IF(G3="","",HLOOKUP(G2,入力シート!$C173:$BW180,8,0))</f>
        <v>65</v>
      </c>
      <c r="H21" s="70">
        <f>IF(H3="","",HLOOKUP(H2,入力シート!$C173:$BW180,8,0))</f>
        <v>70</v>
      </c>
      <c r="I21" s="70">
        <f>IF(I3="","",HLOOKUP(I2,入力シート!$C173:$BW180,8,0))</f>
        <v>70</v>
      </c>
      <c r="J21" s="70">
        <f>IF(J3="","",HLOOKUP(J2,入力シート!$C173:$BW180,8,0))</f>
        <v>70</v>
      </c>
      <c r="K21" s="70">
        <f>IF(K3="","",HLOOKUP(K2,入力シート!$C173:$BW180,8,0))</f>
        <v>70</v>
      </c>
      <c r="L21" s="70">
        <f>IF(L3="","",HLOOKUP(L2,入力シート!$C173:$BW180,8,0))</f>
        <v>90</v>
      </c>
      <c r="M21" s="70">
        <f>IF(M3="","",HLOOKUP(M2,入力シート!$C173:$BW180,8,0))</f>
        <v>90</v>
      </c>
      <c r="N21" s="70">
        <f>IF(N3="","",HLOOKUP(N2,入力シート!$C173:$BW180,8,0))</f>
        <v>110</v>
      </c>
      <c r="O21" s="70">
        <f>IF(O3="","",HLOOKUP(O2,入力シート!$C173:$BW180,8,0))</f>
        <v>115</v>
      </c>
      <c r="P21" s="70">
        <f>IF(P3="","",HLOOKUP(P2,入力シート!$C173:$BW180,8,0))</f>
        <v>115</v>
      </c>
      <c r="Q21" s="70">
        <f>IF(Q3="","",HLOOKUP(Q2,入力シート!$C173:$BW180,8,0))</f>
        <v>120</v>
      </c>
      <c r="R21" s="70">
        <f>IF(R3="","",HLOOKUP(R2,入力シート!$C173:$BW180,8,0))</f>
        <v>165</v>
      </c>
      <c r="S21" s="70">
        <f>IF(S3="","",HLOOKUP(S2,入力シート!$C173:$BW180,8,0))</f>
        <v>165</v>
      </c>
      <c r="T21" s="70">
        <f>IF(T3="","",HLOOKUP(T2,入力シート!$C173:$BW180,8,0))</f>
        <v>210</v>
      </c>
      <c r="U21" s="70">
        <f>IF(U3="","",HLOOKUP(U2,入力シート!$C173:$BW180,8,0))</f>
        <v>210</v>
      </c>
      <c r="V21" s="70">
        <f>IF(V3="","",HLOOKUP(V2,入力シート!$C173:$BW180,8,0))</f>
        <v>205</v>
      </c>
      <c r="W21" s="70">
        <f>IF(W3="","",HLOOKUP(W2,入力シート!$C173:$BW180,8,0))</f>
        <v>205</v>
      </c>
      <c r="X21" s="70">
        <f>IF(X3="","",HLOOKUP(X2,入力シート!$C173:$BW180,8,0))</f>
        <v>100</v>
      </c>
      <c r="Y21" s="70">
        <f>IF(Y3="","",HLOOKUP(Y2,入力シート!$C173:$BW180,8,0))</f>
        <v>100</v>
      </c>
      <c r="Z21" s="70">
        <f>IF(Z3="","",HLOOKUP(Z2,入力シート!$C173:$BW180,8,0))</f>
        <v>0</v>
      </c>
      <c r="AA21" s="70">
        <f>IF(AA3="","",HLOOKUP(AA2,入力シート!$C173:$BW180,8,0))</f>
        <v>0</v>
      </c>
      <c r="AB21" s="70">
        <f>IF(AB3="","",HLOOKUP(AB2,入力シート!$C173:$BW180,8,0))</f>
        <v>0</v>
      </c>
      <c r="AC21" s="70">
        <f>IF(AC3="","",HLOOKUP(AC2,入力シート!$C173:$BW180,8,0))</f>
        <v>0</v>
      </c>
      <c r="AD21" s="70">
        <f>IF(AD3="","",HLOOKUP(AD2,入力シート!$C173:$BW180,8,0))</f>
        <v>0</v>
      </c>
      <c r="AE21" s="70">
        <f>IF(AE3="","",HLOOKUP(AE2,入力シート!$C173:$BW180,8,0))</f>
        <v>0</v>
      </c>
      <c r="AF21" s="70">
        <f>IF(AF3="","",HLOOKUP(AF2,入力シート!$C173:$BW180,8,0))</f>
        <v>0</v>
      </c>
      <c r="AG21" s="70">
        <f>IF(AG3="","",HLOOKUP(AG2,入力シート!$C173:$BW180,8,0))</f>
        <v>0</v>
      </c>
      <c r="AH21" s="70">
        <f>IF(AH3="","",HLOOKUP(AH2,入力シート!$C173:$BW180,8,0))</f>
        <v>0</v>
      </c>
      <c r="AI21" s="70">
        <f>IF(AI3="","",HLOOKUP(AI2,入力シート!$C173:$BW180,8,0))</f>
        <v>0</v>
      </c>
      <c r="AJ21" s="70">
        <f>IF(AJ3="","",HLOOKUP(AJ2,入力シート!$C173:$BW180,8,0))</f>
        <v>0</v>
      </c>
      <c r="AK21" s="70">
        <f>IF(AK3="","",HLOOKUP(AK2,入力シート!$C173:$BW180,8,0))</f>
        <v>0</v>
      </c>
      <c r="AL21" s="70">
        <f>IF(AL3="","",HLOOKUP(AL2,入力シート!$C173:$BW180,8,0))</f>
        <v>0</v>
      </c>
      <c r="AM21" s="70">
        <f>IF(AM3="","",HLOOKUP(AM2,入力シート!$C173:$BW180,8,0))</f>
        <v>0</v>
      </c>
      <c r="AN21" s="70">
        <f>IF(AN3="","",HLOOKUP(AN2,入力シート!$C173:$BW180,8,0))</f>
        <v>0</v>
      </c>
      <c r="AO21" s="70">
        <f>IF(AO3="","",HLOOKUP(AO2,入力シート!$C173:$BW180,8,0))</f>
        <v>0</v>
      </c>
      <c r="AP21" s="70">
        <f>IF(AP3="","",HLOOKUP(AP2,入力シート!$C173:$BW180,8,0))</f>
        <v>0</v>
      </c>
      <c r="AQ21" s="70">
        <f>IF(AQ3="","",HLOOKUP(AQ2,入力シート!$C173:$BW180,8,0))</f>
        <v>0</v>
      </c>
      <c r="AR21" s="70">
        <f>IF(AR3="","",HLOOKUP(AR2,入力シート!$C173:$BW180,8,0))</f>
        <v>0</v>
      </c>
      <c r="AS21" s="70">
        <f>IF(AS3="","",HLOOKUP(AS2,入力シート!$C173:$BW180,8,0))</f>
        <v>0</v>
      </c>
      <c r="AT21" s="70">
        <f>IF(AT3="","",HLOOKUP(AT2,入力シート!$C173:$BW180,8,0))</f>
        <v>0</v>
      </c>
      <c r="AU21" s="70">
        <f>IF(AU3="","",HLOOKUP(AU2,入力シート!$C173:$BW180,8,0))</f>
        <v>0</v>
      </c>
      <c r="AV21" s="70">
        <f>IF(AV3="","",HLOOKUP(AV2,入力シート!$C173:$BW180,8,0))</f>
        <v>0</v>
      </c>
      <c r="AW21" s="70">
        <f>IF(AW3="","",HLOOKUP(AW2,入力シート!$C173:$BW180,8,0))</f>
        <v>0</v>
      </c>
      <c r="AX21" s="70">
        <f>IF(AX3="","",HLOOKUP(AX2,入力シート!$C173:$BW180,8,0))</f>
        <v>0</v>
      </c>
      <c r="AY21" s="70">
        <f>IF(AY3="","",HLOOKUP(AY2,入力シート!$C173:$BW180,8,0))</f>
        <v>0</v>
      </c>
      <c r="AZ21" s="70">
        <f>IF(AZ3="","",HLOOKUP(AZ2,入力シート!$C173:$BW180,8,0))</f>
        <v>0</v>
      </c>
      <c r="BA21" s="70">
        <f>IF(BA3="","",HLOOKUP(BA2,入力シート!$C173:$BW180,8,0))</f>
        <v>0</v>
      </c>
      <c r="BB21" s="70">
        <f>IF(BB3="","",HLOOKUP(BB2,入力シート!$C173:$BW180,8,0))</f>
        <v>0</v>
      </c>
      <c r="BC21" s="70">
        <f>IF(BC3="","",HLOOKUP(BC2,入力シート!$C173:$BW180,8,0))</f>
        <v>0</v>
      </c>
      <c r="BD21" s="70">
        <f>IF(BD3="","",HLOOKUP(BD2,入力シート!$C173:$BW180,8,0))</f>
        <v>0</v>
      </c>
      <c r="BE21" s="70">
        <f>IF(BE3="","",HLOOKUP(BE2,入力シート!$C173:$BW180,8,0))</f>
        <v>0</v>
      </c>
      <c r="BF21" s="70">
        <f>IF(BF3="","",HLOOKUP(BF2,入力シート!$C173:$BW180,8,0))</f>
        <v>0</v>
      </c>
      <c r="BG21" s="70">
        <f>IF(BG3="","",HLOOKUP(BG2,入力シート!$C173:$BW180,8,0))</f>
        <v>0</v>
      </c>
      <c r="BH21" s="70" t="str">
        <f>IF(BH3="","",HLOOKUP(BH2,入力シート!$C173:$BW180,8,0))</f>
        <v/>
      </c>
      <c r="BI21" s="70" t="str">
        <f>IF(BI3="","",HLOOKUP(BI2,入力シート!$C173:$BW180,8,0))</f>
        <v/>
      </c>
      <c r="BJ21" s="70" t="str">
        <f>IF(BJ3="","",HLOOKUP(BJ2,入力シート!$C173:$BW180,8,0))</f>
        <v/>
      </c>
      <c r="BK21" s="70" t="str">
        <f>IF(BK3="","",HLOOKUP(BK2,入力シート!$C173:$BW180,8,0))</f>
        <v/>
      </c>
      <c r="BL21" s="70" t="str">
        <f>IF(BL3="","",HLOOKUP(BL2,入力シート!$C173:$BW180,8,0))</f>
        <v/>
      </c>
      <c r="BM21" s="70" t="str">
        <f>IF(BM3="","",HLOOKUP(BM2,入力シート!$C173:$BW180,8,0))</f>
        <v/>
      </c>
      <c r="BN21" s="70" t="str">
        <f>IF(BN3="","",HLOOKUP(BN2,入力シート!$C173:$BW180,8,0))</f>
        <v/>
      </c>
      <c r="BO21" s="70" t="str">
        <f>IF(BO3="","",HLOOKUP(BO2,入力シート!$C173:$BW180,8,0))</f>
        <v/>
      </c>
      <c r="BP21" s="70" t="str">
        <f>IF(BP3="","",HLOOKUP(BP2,入力シート!$C173:$BW180,8,0))</f>
        <v/>
      </c>
      <c r="BQ21" s="70" t="str">
        <f>IF(BQ3="","",HLOOKUP(BQ2,入力シート!$C173:$BW180,8,0))</f>
        <v/>
      </c>
      <c r="BR21" s="70" t="str">
        <f>IF(BR3="","",HLOOKUP(BR2,入力シート!$C173:$BW180,8,0))</f>
        <v/>
      </c>
      <c r="BS21" s="70" t="str">
        <f>IF(BS3="","",HLOOKUP(BS2,入力シート!$C173:$BW180,8,0))</f>
        <v/>
      </c>
      <c r="BT21" s="70" t="str">
        <f>IF(BT3="","",HLOOKUP(BT2,入力シート!$C173:$BW180,8,0))</f>
        <v/>
      </c>
      <c r="BU21" s="70" t="str">
        <f>IF(BU3="","",HLOOKUP(BU2,入力シート!$C173:$BW180,8,0))</f>
        <v/>
      </c>
      <c r="BV21" s="70" t="str">
        <f>IF(BV3="","",HLOOKUP(BV2,入力シート!$C173:$BW180,8,0))</f>
        <v/>
      </c>
      <c r="BW21" s="70" t="str">
        <f>IF(BW3="","",HLOOKUP(BW2,入力シート!$C173:$BW180,8,0))</f>
        <v/>
      </c>
      <c r="BX21" s="70" t="str">
        <f>IF(BX3="","",HLOOKUP(BX2,入力シート!$C173:$BW180,8,0))</f>
        <v/>
      </c>
    </row>
    <row r="22" spans="1:76" ht="12">
      <c r="A22" s="68">
        <v>4</v>
      </c>
      <c r="B22" s="303" t="s">
        <v>4</v>
      </c>
      <c r="C22" s="69" t="s">
        <v>39</v>
      </c>
      <c r="D22" s="70">
        <f>IF(ISERROR(VLOOKUP(D2,入力シート!B184:G190,5,0)),"",VLOOKUP(D2,入力シート!B184:G190,5,0))</f>
        <v>20</v>
      </c>
      <c r="E22" s="70">
        <f>IF(E3="","",IF(ISERROR(VLOOKUP(E2,入力シート!$B184:$G190,5,0)),D22,VLOOKUP(E2,入力シート!$B184:$G190,5,0)))</f>
        <v>20</v>
      </c>
      <c r="F22" s="70">
        <f>IF(F3="","",IF(ISERROR(VLOOKUP(F2,入力シート!$B184:$G190,5,0)),E22,VLOOKUP(F2,入力シート!$B184:$G190,5,0)))</f>
        <v>20</v>
      </c>
      <c r="G22" s="70">
        <f>IF(G3="","",IF(ISERROR(VLOOKUP(G2,入力シート!$B184:$G190,5,0)),F22,VLOOKUP(G2,入力シート!$B184:$G190,5,0)))</f>
        <v>20</v>
      </c>
      <c r="H22" s="70">
        <f>IF(H3="","",IF(ISERROR(VLOOKUP(H2,入力シート!$B184:$G190,5,0)),G22,VLOOKUP(H2,入力シート!$B184:$G190,5,0)))</f>
        <v>20</v>
      </c>
      <c r="I22" s="70">
        <f>IF(I3="","",IF(ISERROR(VLOOKUP(I2,入力シート!$B184:$G190,5,0)),H22,VLOOKUP(I2,入力シート!$B184:$G190,5,0)))</f>
        <v>20</v>
      </c>
      <c r="J22" s="70">
        <f>IF(J3="","",IF(ISERROR(VLOOKUP(J2,入力シート!$B184:$G190,5,0)),I22,VLOOKUP(J2,入力シート!$B184:$G190,5,0)))</f>
        <v>20</v>
      </c>
      <c r="K22" s="70">
        <f>IF(K3="","",IF(ISERROR(VLOOKUP(K2,入力シート!$B184:$G190,5,0)),J22,VLOOKUP(K2,入力シート!$B184:$G190,5,0)))</f>
        <v>20</v>
      </c>
      <c r="L22" s="70">
        <f>IF(L3="","",IF(ISERROR(VLOOKUP(L2,入力シート!$B184:$G190,5,0)),K22,VLOOKUP(L2,入力シート!$B184:$G190,5,0)))</f>
        <v>20</v>
      </c>
      <c r="M22" s="70">
        <f>IF(M3="","",IF(ISERROR(VLOOKUP(M2,入力シート!$B184:$G190,5,0)),L22,VLOOKUP(M2,入力シート!$B184:$G190,5,0)))</f>
        <v>20</v>
      </c>
      <c r="N22" s="70">
        <f>IF(N3="","",IF(ISERROR(VLOOKUP(N2,入力シート!$B184:$G190,5,0)),M22,VLOOKUP(N2,入力シート!$B184:$G190,5,0)))</f>
        <v>20</v>
      </c>
      <c r="O22" s="70">
        <f>IF(O3="","",IF(ISERROR(VLOOKUP(O2,入力シート!$B184:$G190,5,0)),N22,VLOOKUP(O2,入力シート!$B184:$G190,5,0)))</f>
        <v>20</v>
      </c>
      <c r="P22" s="70">
        <f>IF(P3="","",IF(ISERROR(VLOOKUP(P2,入力シート!$B184:$G190,5,0)),O22,VLOOKUP(P2,入力シート!$B184:$G190,5,0)))</f>
        <v>20</v>
      </c>
      <c r="Q22" s="70">
        <f>IF(Q3="","",IF(ISERROR(VLOOKUP(Q2,入力シート!$B184:$G190,5,0)),P22,VLOOKUP(Q2,入力シート!$B184:$G190,5,0)))</f>
        <v>20</v>
      </c>
      <c r="R22" s="70">
        <f>IF(R3="","",IF(ISERROR(VLOOKUP(R2,入力シート!$B184:$G190,5,0)),Q22,VLOOKUP(R2,入力シート!$B184:$G190,5,0)))</f>
        <v>20</v>
      </c>
      <c r="S22" s="70">
        <f>IF(S3="","",IF(ISERROR(VLOOKUP(S2,入力シート!$B184:$G190,5,0)),R22,VLOOKUP(S2,入力シート!$B184:$G190,5,0)))</f>
        <v>20</v>
      </c>
      <c r="T22" s="70">
        <f>IF(T3="","",IF(ISERROR(VLOOKUP(T2,入力シート!$B184:$G190,5,0)),S22,VLOOKUP(T2,入力シート!$B184:$G190,5,0)))</f>
        <v>20</v>
      </c>
      <c r="U22" s="70">
        <f>IF(U3="","",IF(ISERROR(VLOOKUP(U2,入力シート!$B184:$G190,5,0)),T22,VLOOKUP(U2,入力シート!$B184:$G190,5,0)))</f>
        <v>20</v>
      </c>
      <c r="V22" s="70">
        <f>IF(V3="","",IF(ISERROR(VLOOKUP(V2,入力シート!$B184:$G190,5,0)),U22,VLOOKUP(V2,入力シート!$B184:$G190,5,0)))</f>
        <v>20</v>
      </c>
      <c r="W22" s="70">
        <f>IF(W3="","",IF(ISERROR(VLOOKUP(W2,入力シート!$B184:$G190,5,0)),V22,VLOOKUP(W2,入力シート!$B184:$G190,5,0)))</f>
        <v>20</v>
      </c>
      <c r="X22" s="70">
        <f>IF(X3="","",IF(ISERROR(VLOOKUP(X2,入力シート!$B184:$G190,5,0)),W22,VLOOKUP(X2,入力シート!$B184:$G190,5,0)))</f>
        <v>20</v>
      </c>
      <c r="Y22" s="70">
        <f>IF(Y3="","",IF(ISERROR(VLOOKUP(Y2,入力シート!$B184:$G190,5,0)),X22,VLOOKUP(Y2,入力シート!$B184:$G190,5,0)))</f>
        <v>20</v>
      </c>
      <c r="Z22" s="70">
        <f>IF(Z3="","",IF(ISERROR(VLOOKUP(Z2,入力シート!$B184:$G190,5,0)),Y22,VLOOKUP(Z2,入力シート!$B184:$G190,5,0)))</f>
        <v>20</v>
      </c>
      <c r="AA22" s="70">
        <f>IF(AA3="","",IF(ISERROR(VLOOKUP(AA2,入力シート!$B184:$G190,5,0)),Z22,VLOOKUP(AA2,入力シート!$B184:$G190,5,0)))</f>
        <v>20</v>
      </c>
      <c r="AB22" s="70">
        <f>IF(AB3="","",IF(ISERROR(VLOOKUP(AB2,入力シート!$B184:$G190,5,0)),AA22,VLOOKUP(AB2,入力シート!$B184:$G190,5,0)))</f>
        <v>20</v>
      </c>
      <c r="AC22" s="70">
        <f>IF(AC3="","",IF(ISERROR(VLOOKUP(AC2,入力シート!$B184:$G190,5,0)),AB22,VLOOKUP(AC2,入力シート!$B184:$G190,5,0)))</f>
        <v>20</v>
      </c>
      <c r="AD22" s="70">
        <f>IF(AD3="","",IF(ISERROR(VLOOKUP(AD2,入力シート!$B184:$G190,5,0)),AC22,VLOOKUP(AD2,入力シート!$B184:$G190,5,0)))</f>
        <v>20</v>
      </c>
      <c r="AE22" s="70">
        <f>IF(AE3="","",IF(ISERROR(VLOOKUP(AE2,入力シート!$B184:$G190,5,0)),AD22,VLOOKUP(AE2,入力シート!$B184:$G190,5,0)))</f>
        <v>20</v>
      </c>
      <c r="AF22" s="70">
        <f>IF(AF3="","",IF(ISERROR(VLOOKUP(AF2,入力シート!$B184:$G190,5,0)),AE22,VLOOKUP(AF2,入力シート!$B184:$G190,5,0)))</f>
        <v>20</v>
      </c>
      <c r="AG22" s="70">
        <f>IF(AG3="","",IF(ISERROR(VLOOKUP(AG2,入力シート!$B184:$G190,5,0)),AF22,VLOOKUP(AG2,入力シート!$B184:$G190,5,0)))</f>
        <v>20</v>
      </c>
      <c r="AH22" s="70">
        <f>IF(AH3="","",IF(ISERROR(VLOOKUP(AH2,入力シート!$B184:$G190,5,0)),AG22,VLOOKUP(AH2,入力シート!$B184:$G190,5,0)))</f>
        <v>20</v>
      </c>
      <c r="AI22" s="70">
        <f>IF(AI3="","",IF(ISERROR(VLOOKUP(AI2,入力シート!$B184:$G190,5,0)),AH22,VLOOKUP(AI2,入力シート!$B184:$G190,5,0)))</f>
        <v>20</v>
      </c>
      <c r="AJ22" s="70">
        <f>IF(AJ3="","",IF(ISERROR(VLOOKUP(AJ2,入力シート!$B184:$G190,5,0)),AI22,VLOOKUP(AJ2,入力シート!$B184:$G190,5,0)))</f>
        <v>20</v>
      </c>
      <c r="AK22" s="70">
        <f>IF(AK3="","",IF(ISERROR(VLOOKUP(AK2,入力シート!$B184:$G190,5,0)),AJ22,VLOOKUP(AK2,入力シート!$B184:$G190,5,0)))</f>
        <v>20</v>
      </c>
      <c r="AL22" s="70">
        <f>IF(AL3="","",IF(ISERROR(VLOOKUP(AL2,入力シート!$B184:$G190,5,0)),AK22,VLOOKUP(AL2,入力シート!$B184:$G190,5,0)))</f>
        <v>20</v>
      </c>
      <c r="AM22" s="70">
        <f>IF(AM3="","",IF(ISERROR(VLOOKUP(AM2,入力シート!$B184:$G190,5,0)),AL22,VLOOKUP(AM2,入力シート!$B184:$G190,5,0)))</f>
        <v>20</v>
      </c>
      <c r="AN22" s="70">
        <f>IF(AN3="","",IF(ISERROR(VLOOKUP(AN2,入力シート!$B184:$G190,5,0)),AM22,VLOOKUP(AN2,入力シート!$B184:$G190,5,0)))</f>
        <v>20</v>
      </c>
      <c r="AO22" s="70">
        <f>IF(AO3="","",IF(ISERROR(VLOOKUP(AO2,入力シート!$B184:$G190,5,0)),AN22,VLOOKUP(AO2,入力シート!$B184:$G190,5,0)))</f>
        <v>20</v>
      </c>
      <c r="AP22" s="70">
        <f>IF(AP3="","",IF(ISERROR(VLOOKUP(AP2,入力シート!$B184:$G190,5,0)),AO22,VLOOKUP(AP2,入力シート!$B184:$G190,5,0)))</f>
        <v>20</v>
      </c>
      <c r="AQ22" s="70">
        <f>IF(AQ3="","",IF(ISERROR(VLOOKUP(AQ2,入力シート!$B184:$G190,5,0)),AP22,VLOOKUP(AQ2,入力シート!$B184:$G190,5,0)))</f>
        <v>20</v>
      </c>
      <c r="AR22" s="70">
        <f>IF(AR3="","",IF(ISERROR(VLOOKUP(AR2,入力シート!$B184:$G190,5,0)),AQ22,VLOOKUP(AR2,入力シート!$B184:$G190,5,0)))</f>
        <v>20</v>
      </c>
      <c r="AS22" s="70">
        <f>IF(AS3="","",IF(ISERROR(VLOOKUP(AS2,入力シート!$B184:$G190,5,0)),AR22,VLOOKUP(AS2,入力シート!$B184:$G190,5,0)))</f>
        <v>20</v>
      </c>
      <c r="AT22" s="70">
        <f>IF(AT3="","",IF(ISERROR(VLOOKUP(AT2,入力シート!$B184:$G190,5,0)),AS22,VLOOKUP(AT2,入力シート!$B184:$G190,5,0)))</f>
        <v>20</v>
      </c>
      <c r="AU22" s="70">
        <f>IF(AU3="","",IF(ISERROR(VLOOKUP(AU2,入力シート!$B184:$G190,5,0)),AT22,VLOOKUP(AU2,入力シート!$B184:$G190,5,0)))</f>
        <v>20</v>
      </c>
      <c r="AV22" s="70">
        <f>IF(AV3="","",IF(ISERROR(VLOOKUP(AV2,入力シート!$B184:$G190,5,0)),AU22,VLOOKUP(AV2,入力シート!$B184:$G190,5,0)))</f>
        <v>20</v>
      </c>
      <c r="AW22" s="70">
        <f>IF(AW3="","",IF(ISERROR(VLOOKUP(AW2,入力シート!$B184:$G190,5,0)),AV22,VLOOKUP(AW2,入力シート!$B184:$G190,5,0)))</f>
        <v>20</v>
      </c>
      <c r="AX22" s="70">
        <f>IF(AX3="","",IF(ISERROR(VLOOKUP(AX2,入力シート!$B184:$G190,5,0)),AW22,VLOOKUP(AX2,入力シート!$B184:$G190,5,0)))</f>
        <v>20</v>
      </c>
      <c r="AY22" s="70">
        <f>IF(AY3="","",IF(ISERROR(VLOOKUP(AY2,入力シート!$B184:$G190,5,0)),AX22,VLOOKUP(AY2,入力シート!$B184:$G190,5,0)))</f>
        <v>20</v>
      </c>
      <c r="AZ22" s="70">
        <f>IF(AZ3="","",IF(ISERROR(VLOOKUP(AZ2,入力シート!$B184:$G190,5,0)),AY22,VLOOKUP(AZ2,入力シート!$B184:$G190,5,0)))</f>
        <v>20</v>
      </c>
      <c r="BA22" s="70">
        <f>IF(BA3="","",IF(ISERROR(VLOOKUP(BA2,入力シート!$B184:$G190,5,0)),AZ22,VLOOKUP(BA2,入力シート!$B184:$G190,5,0)))</f>
        <v>20</v>
      </c>
      <c r="BB22" s="70">
        <f>IF(BB3="","",IF(ISERROR(VLOOKUP(BB2,入力シート!$B184:$G190,5,0)),BA22,VLOOKUP(BB2,入力シート!$B184:$G190,5,0)))</f>
        <v>20</v>
      </c>
      <c r="BC22" s="70">
        <f>IF(BC3="","",IF(ISERROR(VLOOKUP(BC2,入力シート!$B184:$G190,5,0)),BB22,VLOOKUP(BC2,入力シート!$B184:$G190,5,0)))</f>
        <v>20</v>
      </c>
      <c r="BD22" s="70">
        <f>IF(BD3="","",IF(ISERROR(VLOOKUP(BD2,入力シート!$B184:$G190,5,0)),BC22,VLOOKUP(BD2,入力シート!$B184:$G190,5,0)))</f>
        <v>20</v>
      </c>
      <c r="BE22" s="70">
        <f>IF(BE3="","",IF(ISERROR(VLOOKUP(BE2,入力シート!$B184:$G190,5,0)),BD22,VLOOKUP(BE2,入力シート!$B184:$G190,5,0)))</f>
        <v>20</v>
      </c>
      <c r="BF22" s="70">
        <f>IF(BF3="","",IF(ISERROR(VLOOKUP(BF2,入力シート!$B184:$G190,5,0)),BE22,VLOOKUP(BF2,入力シート!$B184:$G190,5,0)))</f>
        <v>20</v>
      </c>
      <c r="BG22" s="70">
        <f>IF(BG3="","",IF(ISERROR(VLOOKUP(BG2,入力シート!$B184:$G190,5,0)),BF22,VLOOKUP(BG2,入力シート!$B184:$G190,5,0)))</f>
        <v>20</v>
      </c>
      <c r="BH22" s="70" t="str">
        <f>IF(BH3="","",IF(ISERROR(VLOOKUP(BH2,入力シート!$B184:$G190,5,0)),BG22,VLOOKUP(BH2,入力シート!$B184:$G190,5,0)))</f>
        <v/>
      </c>
      <c r="BI22" s="70" t="str">
        <f>IF(BI3="","",IF(ISERROR(VLOOKUP(BI2,入力シート!$B184:$G190,5,0)),BH22,VLOOKUP(BI2,入力シート!$B184:$G190,5,0)))</f>
        <v/>
      </c>
      <c r="BJ22" s="70" t="str">
        <f>IF(BJ3="","",IF(ISERROR(VLOOKUP(BJ2,入力シート!$B184:$G190,5,0)),BI22,VLOOKUP(BJ2,入力シート!$B184:$G190,5,0)))</f>
        <v/>
      </c>
      <c r="BK22" s="70" t="str">
        <f>IF(BK3="","",IF(ISERROR(VLOOKUP(BK2,入力シート!$B184:$G190,5,0)),BJ22,VLOOKUP(BK2,入力シート!$B184:$G190,5,0)))</f>
        <v/>
      </c>
      <c r="BL22" s="70" t="str">
        <f>IF(BL3="","",IF(ISERROR(VLOOKUP(BL2,入力シート!$B184:$G190,5,0)),BK22,VLOOKUP(BL2,入力シート!$B184:$G190,5,0)))</f>
        <v/>
      </c>
      <c r="BM22" s="70" t="str">
        <f>IF(BM3="","",IF(ISERROR(VLOOKUP(BM2,入力シート!$B184:$G190,5,0)),BL22,VLOOKUP(BM2,入力シート!$B184:$G190,5,0)))</f>
        <v/>
      </c>
      <c r="BN22" s="70" t="str">
        <f>IF(BN3="","",IF(ISERROR(VLOOKUP(BN2,入力シート!$B184:$G190,5,0)),BM22,VLOOKUP(BN2,入力シート!$B184:$G190,5,0)))</f>
        <v/>
      </c>
      <c r="BO22" s="70" t="str">
        <f>IF(BO3="","",IF(ISERROR(VLOOKUP(BO2,入力シート!$B184:$G190,5,0)),BN22,VLOOKUP(BO2,入力シート!$B184:$G190,5,0)))</f>
        <v/>
      </c>
      <c r="BP22" s="70" t="str">
        <f>IF(BP3="","",IF(ISERROR(VLOOKUP(BP2,入力シート!$B184:$G190,5,0)),BO22,VLOOKUP(BP2,入力シート!$B184:$G190,5,0)))</f>
        <v/>
      </c>
      <c r="BQ22" s="70" t="str">
        <f>IF(BQ3="","",IF(ISERROR(VLOOKUP(BQ2,入力シート!$B184:$G190,5,0)),BP22,VLOOKUP(BQ2,入力シート!$B184:$G190,5,0)))</f>
        <v/>
      </c>
      <c r="BR22" s="70" t="str">
        <f>IF(BR3="","",IF(ISERROR(VLOOKUP(BR2,入力シート!$B184:$G190,5,0)),BQ22,VLOOKUP(BR2,入力シート!$B184:$G190,5,0)))</f>
        <v/>
      </c>
      <c r="BS22" s="70" t="str">
        <f>IF(BS3="","",IF(ISERROR(VLOOKUP(BS2,入力シート!$B184:$G190,5,0)),BR22,VLOOKUP(BS2,入力シート!$B184:$G190,5,0)))</f>
        <v/>
      </c>
      <c r="BT22" s="70" t="str">
        <f>IF(BT3="","",IF(ISERROR(VLOOKUP(BT2,入力シート!$B184:$G190,5,0)),BS22,VLOOKUP(BT2,入力シート!$B184:$G190,5,0)))</f>
        <v/>
      </c>
      <c r="BU22" s="70" t="str">
        <f>IF(BU3="","",IF(ISERROR(VLOOKUP(BU2,入力シート!$B184:$G190,5,0)),BT22,VLOOKUP(BU2,入力シート!$B184:$G190,5,0)))</f>
        <v/>
      </c>
      <c r="BV22" s="70" t="str">
        <f>IF(BV3="","",IF(ISERROR(VLOOKUP(BV2,入力シート!$B184:$G190,5,0)),BU22,VLOOKUP(BV2,入力シート!$B184:$G190,5,0)))</f>
        <v/>
      </c>
      <c r="BW22" s="70" t="str">
        <f>IF(BW3="","",IF(ISERROR(VLOOKUP(BW2,入力シート!$B184:$G190,5,0)),BV22,VLOOKUP(BW2,入力シート!$B184:$G190,5,0)))</f>
        <v/>
      </c>
      <c r="BX22" s="70" t="str">
        <f>IF(BX3="","",IF(ISERROR(VLOOKUP(BX2,入力シート!$B184:$G190,5,0)),BW22,VLOOKUP(BX2,入力シート!$B184:$G190,5,0)))</f>
        <v/>
      </c>
    </row>
    <row r="23" spans="1:76" ht="12">
      <c r="A23" s="68">
        <v>5</v>
      </c>
      <c r="B23" s="303" t="s">
        <v>6</v>
      </c>
      <c r="C23" s="69" t="s">
        <v>39</v>
      </c>
      <c r="D23" s="70">
        <f>HLOOKUP(D2,入力シート!$C222:$BW227,6,0)</f>
        <v>315</v>
      </c>
      <c r="E23" s="70">
        <f>IF(E3="","",HLOOKUP(E2,入力シート!$C222:$BW227,6,0))</f>
        <v>15</v>
      </c>
      <c r="F23" s="70">
        <f>IF(F3="","",HLOOKUP(F2,入力シート!$C222:$BW227,6,0))</f>
        <v>15</v>
      </c>
      <c r="G23" s="70">
        <f>IF(G3="","",HLOOKUP(G2,入力シート!$C222:$BW227,6,0))</f>
        <v>15</v>
      </c>
      <c r="H23" s="70">
        <f>IF(H3="","",HLOOKUP(H2,入力シート!$C222:$BW227,6,0))</f>
        <v>15</v>
      </c>
      <c r="I23" s="70">
        <f>IF(I3="","",HLOOKUP(I2,入力シート!$C222:$BW227,6,0))</f>
        <v>15</v>
      </c>
      <c r="J23" s="70">
        <f>IF(J3="","",HLOOKUP(J2,入力シート!$C222:$BW227,6,0))</f>
        <v>15</v>
      </c>
      <c r="K23" s="70">
        <f>IF(K3="","",HLOOKUP(K2,入力シート!$C222:$BW227,6,0))</f>
        <v>15</v>
      </c>
      <c r="L23" s="70">
        <f>IF(L3="","",HLOOKUP(L2,入力シート!$C222:$BW227,6,0))</f>
        <v>15</v>
      </c>
      <c r="M23" s="70">
        <f>IF(M3="","",HLOOKUP(M2,入力シート!$C222:$BW227,6,0))</f>
        <v>15</v>
      </c>
      <c r="N23" s="70">
        <f>IF(N3="","",HLOOKUP(N2,入力シート!$C222:$BW227,6,0))</f>
        <v>315</v>
      </c>
      <c r="O23" s="70">
        <f>IF(O3="","",HLOOKUP(O2,入力シート!$C222:$BW227,6,0))</f>
        <v>15</v>
      </c>
      <c r="P23" s="70">
        <f>IF(P3="","",HLOOKUP(P2,入力シート!$C222:$BW227,6,0))</f>
        <v>15</v>
      </c>
      <c r="Q23" s="70">
        <f>IF(Q3="","",HLOOKUP(Q2,入力シート!$C222:$BW227,6,0))</f>
        <v>15</v>
      </c>
      <c r="R23" s="70">
        <f>IF(R3="","",HLOOKUP(R2,入力シート!$C222:$BW227,6,0))</f>
        <v>15</v>
      </c>
      <c r="S23" s="70">
        <f>IF(S3="","",HLOOKUP(S2,入力シート!$C222:$BW227,6,0))</f>
        <v>15</v>
      </c>
      <c r="T23" s="70">
        <f>IF(T3="","",HLOOKUP(T2,入力シート!$C222:$BW227,6,0))</f>
        <v>15</v>
      </c>
      <c r="U23" s="70">
        <f>IF(U3="","",HLOOKUP(U2,入力シート!$C222:$BW227,6,0))</f>
        <v>15</v>
      </c>
      <c r="V23" s="70">
        <f>IF(V3="","",HLOOKUP(V2,入力シート!$C222:$BW227,6,0))</f>
        <v>15</v>
      </c>
      <c r="W23" s="70">
        <f>IF(W3="","",HLOOKUP(W2,入力シート!$C222:$BW227,6,0))</f>
        <v>15</v>
      </c>
      <c r="X23" s="70">
        <f>IF(X3="","",HLOOKUP(X2,入力シート!$C222:$BW227,6,0))</f>
        <v>315</v>
      </c>
      <c r="Y23" s="70">
        <f>IF(Y3="","",HLOOKUP(Y2,入力シート!$C222:$BW227,6,0))</f>
        <v>15</v>
      </c>
      <c r="Z23" s="70">
        <f>IF(Z3="","",HLOOKUP(Z2,入力シート!$C222:$BW227,6,0))</f>
        <v>15</v>
      </c>
      <c r="AA23" s="70">
        <f>IF(AA3="","",HLOOKUP(AA2,入力シート!$C222:$BW227,6,0))</f>
        <v>15</v>
      </c>
      <c r="AB23" s="70">
        <f>IF(AB3="","",HLOOKUP(AB2,入力シート!$C222:$BW227,6,0))</f>
        <v>15</v>
      </c>
      <c r="AC23" s="70">
        <f>IF(AC3="","",HLOOKUP(AC2,入力シート!$C222:$BW227,6,0))</f>
        <v>15</v>
      </c>
      <c r="AD23" s="70">
        <f>IF(AD3="","",HLOOKUP(AD2,入力シート!$C222:$BW227,6,0))</f>
        <v>15</v>
      </c>
      <c r="AE23" s="70">
        <f>IF(AE3="","",HLOOKUP(AE2,入力シート!$C222:$BW227,6,0))</f>
        <v>15</v>
      </c>
      <c r="AF23" s="70">
        <f>IF(AF3="","",HLOOKUP(AF2,入力シート!$C222:$BW227,6,0))</f>
        <v>15</v>
      </c>
      <c r="AG23" s="70">
        <f>IF(AG3="","",HLOOKUP(AG2,入力シート!$C222:$BW227,6,0))</f>
        <v>15</v>
      </c>
      <c r="AH23" s="70">
        <f>IF(AH3="","",HLOOKUP(AH2,入力シート!$C222:$BW227,6,0))</f>
        <v>315</v>
      </c>
      <c r="AI23" s="70">
        <f>IF(AI3="","",HLOOKUP(AI2,入力シート!$C222:$BW227,6,0))</f>
        <v>15</v>
      </c>
      <c r="AJ23" s="70">
        <f>IF(AJ3="","",HLOOKUP(AJ2,入力シート!$C222:$BW227,6,0))</f>
        <v>15</v>
      </c>
      <c r="AK23" s="70">
        <f>IF(AK3="","",HLOOKUP(AK2,入力シート!$C222:$BW227,6,0))</f>
        <v>15</v>
      </c>
      <c r="AL23" s="70">
        <f>IF(AL3="","",HLOOKUP(AL2,入力シート!$C222:$BW227,6,0))</f>
        <v>15</v>
      </c>
      <c r="AM23" s="70">
        <f>IF(AM3="","",HLOOKUP(AM2,入力シート!$C222:$BW227,6,0))</f>
        <v>15</v>
      </c>
      <c r="AN23" s="70">
        <f>IF(AN3="","",HLOOKUP(AN2,入力シート!$C222:$BW227,6,0))</f>
        <v>15</v>
      </c>
      <c r="AO23" s="70">
        <f>IF(AO3="","",HLOOKUP(AO2,入力シート!$C222:$BW227,6,0))</f>
        <v>15</v>
      </c>
      <c r="AP23" s="70">
        <f>IF(AP3="","",HLOOKUP(AP2,入力シート!$C222:$BW227,6,0))</f>
        <v>15</v>
      </c>
      <c r="AQ23" s="70">
        <f>IF(AQ3="","",HLOOKUP(AQ2,入力シート!$C222:$BW227,6,0))</f>
        <v>15</v>
      </c>
      <c r="AR23" s="70">
        <f>IF(AR3="","",HLOOKUP(AR2,入力シート!$C222:$BW227,6,0))</f>
        <v>315</v>
      </c>
      <c r="AS23" s="70">
        <f>IF(AS3="","",HLOOKUP(AS2,入力シート!$C222:$BW227,6,0))</f>
        <v>0</v>
      </c>
      <c r="AT23" s="70">
        <f>IF(AT3="","",HLOOKUP(AT2,入力シート!$C222:$BW227,6,0))</f>
        <v>0</v>
      </c>
      <c r="AU23" s="70">
        <f>IF(AU3="","",HLOOKUP(AU2,入力シート!$C222:$BW227,6,0))</f>
        <v>0</v>
      </c>
      <c r="AV23" s="70">
        <f>IF(AV3="","",HLOOKUP(AV2,入力シート!$C222:$BW227,6,0))</f>
        <v>0</v>
      </c>
      <c r="AW23" s="70">
        <f>IF(AW3="","",HLOOKUP(AW2,入力シート!$C222:$BW227,6,0))</f>
        <v>0</v>
      </c>
      <c r="AX23" s="70">
        <f>IF(AX3="","",HLOOKUP(AX2,入力シート!$C222:$BW227,6,0))</f>
        <v>0</v>
      </c>
      <c r="AY23" s="70">
        <f>IF(AY3="","",HLOOKUP(AY2,入力シート!$C222:$BW227,6,0))</f>
        <v>0</v>
      </c>
      <c r="AZ23" s="70">
        <f>IF(AZ3="","",HLOOKUP(AZ2,入力シート!$C222:$BW227,6,0))</f>
        <v>0</v>
      </c>
      <c r="BA23" s="70">
        <f>IF(BA3="","",HLOOKUP(BA2,入力シート!$C222:$BW227,6,0))</f>
        <v>0</v>
      </c>
      <c r="BB23" s="70">
        <f>IF(BB3="","",HLOOKUP(BB2,入力シート!$C222:$BW227,6,0))</f>
        <v>0</v>
      </c>
      <c r="BC23" s="70">
        <f>IF(BC3="","",HLOOKUP(BC2,入力シート!$C222:$BW227,6,0))</f>
        <v>0</v>
      </c>
      <c r="BD23" s="70">
        <f>IF(BD3="","",HLOOKUP(BD2,入力シート!$C222:$BW227,6,0))</f>
        <v>0</v>
      </c>
      <c r="BE23" s="70">
        <f>IF(BE3="","",HLOOKUP(BE2,入力シート!$C222:$BW227,6,0))</f>
        <v>0</v>
      </c>
      <c r="BF23" s="70">
        <f>IF(BF3="","",HLOOKUP(BF2,入力シート!$C222:$BW227,6,0))</f>
        <v>0</v>
      </c>
      <c r="BG23" s="70">
        <f>IF(BG3="","",HLOOKUP(BG2,入力シート!$C222:$BW227,6,0))</f>
        <v>0</v>
      </c>
      <c r="BH23" s="70" t="str">
        <f>IF(BH3="","",HLOOKUP(BH2,入力シート!$C222:$BW227,6,0))</f>
        <v/>
      </c>
      <c r="BI23" s="70" t="str">
        <f>IF(BI3="","",HLOOKUP(BI2,入力シート!$C222:$BW227,6,0))</f>
        <v/>
      </c>
      <c r="BJ23" s="70" t="str">
        <f>IF(BJ3="","",HLOOKUP(BJ2,入力シート!$C222:$BW227,6,0))</f>
        <v/>
      </c>
      <c r="BK23" s="70" t="str">
        <f>IF(BK3="","",HLOOKUP(BK2,入力シート!$C222:$BW227,6,0))</f>
        <v/>
      </c>
      <c r="BL23" s="70" t="str">
        <f>IF(BL3="","",HLOOKUP(BL2,入力シート!$C222:$BW227,6,0))</f>
        <v/>
      </c>
      <c r="BM23" s="70" t="str">
        <f>IF(BM3="","",HLOOKUP(BM2,入力シート!$C222:$BW227,6,0))</f>
        <v/>
      </c>
      <c r="BN23" s="70" t="str">
        <f>IF(BN3="","",HLOOKUP(BN2,入力シート!$C222:$BW227,6,0))</f>
        <v/>
      </c>
      <c r="BO23" s="70" t="str">
        <f>IF(BO3="","",HLOOKUP(BO2,入力シート!$C222:$BW227,6,0))</f>
        <v/>
      </c>
      <c r="BP23" s="70" t="str">
        <f>IF(BP3="","",HLOOKUP(BP2,入力シート!$C222:$BW227,6,0))</f>
        <v/>
      </c>
      <c r="BQ23" s="70" t="str">
        <f>IF(BQ3="","",HLOOKUP(BQ2,入力シート!$C222:$BW227,6,0))</f>
        <v/>
      </c>
      <c r="BR23" s="70" t="str">
        <f>IF(BR3="","",HLOOKUP(BR2,入力シート!$C222:$BW227,6,0))</f>
        <v/>
      </c>
      <c r="BS23" s="70" t="str">
        <f>IF(BS3="","",HLOOKUP(BS2,入力シート!$C222:$BW227,6,0))</f>
        <v/>
      </c>
      <c r="BT23" s="70" t="str">
        <f>IF(BT3="","",HLOOKUP(BT2,入力シート!$C222:$BW227,6,0))</f>
        <v/>
      </c>
      <c r="BU23" s="70" t="str">
        <f>IF(BU3="","",HLOOKUP(BU2,入力シート!$C222:$BW227,6,0))</f>
        <v/>
      </c>
      <c r="BV23" s="70" t="str">
        <f>IF(BV3="","",HLOOKUP(BV2,入力シート!$C222:$BW227,6,0))</f>
        <v/>
      </c>
      <c r="BW23" s="70" t="str">
        <f>IF(BW3="","",HLOOKUP(BW2,入力シート!$C222:$BW227,6,0))</f>
        <v/>
      </c>
      <c r="BX23" s="70" t="str">
        <f>IF(BX3="","",HLOOKUP(BX2,入力シート!$C222:$BW227,6,0))</f>
        <v/>
      </c>
    </row>
    <row r="24" spans="1:76" ht="12">
      <c r="A24" s="68">
        <v>6</v>
      </c>
      <c r="B24" s="303" t="s">
        <v>124</v>
      </c>
      <c r="C24" s="69" t="s">
        <v>39</v>
      </c>
      <c r="D24" s="70">
        <f>IF(ISERROR(HLOOKUP(D2,入力シート!$C244:$BW247,4,0)),"",HLOOKUP(D2,入力シート!$C244:$BW247,4,0))</f>
        <v>0</v>
      </c>
      <c r="E24" s="70">
        <f>IF(E3="","",IF(ISERROR(HLOOKUP(E2,入力シート!$C244:$BW247,4,0)),"",HLOOKUP(E2,入力シート!$C244:$BW247,4,0)))</f>
        <v>0</v>
      </c>
      <c r="F24" s="70">
        <f>IF(F3="","",IF(ISERROR(HLOOKUP(F2,入力シート!$C244:$BW247,4,0)),"",HLOOKUP(F2,入力シート!$C244:$BW247,4,0)))</f>
        <v>0</v>
      </c>
      <c r="G24" s="70">
        <f>IF(G3="","",IF(ISERROR(HLOOKUP(G2,入力シート!$C244:$BW247,4,0)),"",HLOOKUP(G2,入力シート!$C244:$BW247,4,0)))</f>
        <v>0</v>
      </c>
      <c r="H24" s="70">
        <f>IF(H3="","",IF(ISERROR(HLOOKUP(H2,入力シート!$C244:$BW247,4,0)),"",HLOOKUP(H2,入力シート!$C244:$BW247,4,0)))</f>
        <v>0</v>
      </c>
      <c r="I24" s="70">
        <f>IF(I3="","",IF(ISERROR(HLOOKUP(I2,入力シート!$C244:$BW247,4,0)),"",HLOOKUP(I2,入力シート!$C244:$BW247,4,0)))</f>
        <v>0</v>
      </c>
      <c r="J24" s="70">
        <f>IF(J3="","",IF(ISERROR(HLOOKUP(J2,入力シート!$C244:$BW247,4,0)),"",HLOOKUP(J2,入力シート!$C244:$BW247,4,0)))</f>
        <v>0</v>
      </c>
      <c r="K24" s="70">
        <f>IF(K3="","",IF(ISERROR(HLOOKUP(K2,入力シート!$C244:$BW247,4,0)),"",HLOOKUP(K2,入力シート!$C244:$BW247,4,0)))</f>
        <v>0</v>
      </c>
      <c r="L24" s="70">
        <f>IF(L3="","",IF(ISERROR(HLOOKUP(L2,入力シート!$C244:$BW247,4,0)),"",HLOOKUP(L2,入力シート!$C244:$BW247,4,0)))</f>
        <v>0</v>
      </c>
      <c r="M24" s="70">
        <f>IF(M3="","",IF(ISERROR(HLOOKUP(M2,入力シート!$C244:$BW247,4,0)),"",HLOOKUP(M2,入力シート!$C244:$BW247,4,0)))</f>
        <v>0</v>
      </c>
      <c r="N24" s="70">
        <f>IF(N3="","",IF(ISERROR(HLOOKUP(N2,入力シート!$C244:$BW247,4,0)),"",HLOOKUP(N2,入力シート!$C244:$BW247,4,0)))</f>
        <v>0</v>
      </c>
      <c r="O24" s="70">
        <f>IF(O3="","",IF(ISERROR(HLOOKUP(O2,入力シート!$C244:$BW247,4,0)),"",HLOOKUP(O2,入力シート!$C244:$BW247,4,0)))</f>
        <v>0</v>
      </c>
      <c r="P24" s="70">
        <f>IF(P3="","",IF(ISERROR(HLOOKUP(P2,入力シート!$C244:$BW247,4,0)),"",HLOOKUP(P2,入力シート!$C244:$BW247,4,0)))</f>
        <v>0</v>
      </c>
      <c r="Q24" s="70">
        <f>IF(Q3="","",IF(ISERROR(HLOOKUP(Q2,入力シート!$C244:$BW247,4,0)),"",HLOOKUP(Q2,入力シート!$C244:$BW247,4,0)))</f>
        <v>0</v>
      </c>
      <c r="R24" s="70">
        <f>IF(R3="","",IF(ISERROR(HLOOKUP(R2,入力シート!$C244:$BW247,4,0)),"",HLOOKUP(R2,入力シート!$C244:$BW247,4,0)))</f>
        <v>0</v>
      </c>
      <c r="S24" s="70">
        <f>IF(S3="","",IF(ISERROR(HLOOKUP(S2,入力シート!$C244:$BW247,4,0)),"",HLOOKUP(S2,入力シート!$C244:$BW247,4,0)))</f>
        <v>0</v>
      </c>
      <c r="T24" s="70">
        <f>IF(T3="","",IF(ISERROR(HLOOKUP(T2,入力シート!$C244:$BW247,4,0)),"",HLOOKUP(T2,入力シート!$C244:$BW247,4,0)))</f>
        <v>0</v>
      </c>
      <c r="U24" s="70">
        <f>IF(U3="","",IF(ISERROR(HLOOKUP(U2,入力シート!$C244:$BW247,4,0)),"",HLOOKUP(U2,入力シート!$C244:$BW247,4,0)))</f>
        <v>0</v>
      </c>
      <c r="V24" s="70">
        <f>IF(V3="","",IF(ISERROR(HLOOKUP(V2,入力シート!$C244:$BW247,4,0)),"",HLOOKUP(V2,入力シート!$C244:$BW247,4,0)))</f>
        <v>0</v>
      </c>
      <c r="W24" s="70">
        <f>IF(W3="","",IF(ISERROR(HLOOKUP(W2,入力シート!$C244:$BW247,4,0)),"",HLOOKUP(W2,入力シート!$C244:$BW247,4,0)))</f>
        <v>0</v>
      </c>
      <c r="X24" s="70">
        <f>IF(X3="","",IF(ISERROR(HLOOKUP(X2,入力シート!$C244:$BW247,4,0)),"",HLOOKUP(X2,入力シート!$C244:$BW247,4,0)))</f>
        <v>0</v>
      </c>
      <c r="Y24" s="70">
        <f>IF(Y3="","",IF(ISERROR(HLOOKUP(Y2,入力シート!$C244:$BW247,4,0)),"",HLOOKUP(Y2,入力シート!$C244:$BW247,4,0)))</f>
        <v>0</v>
      </c>
      <c r="Z24" s="70">
        <f>IF(Z3="","",IF(ISERROR(HLOOKUP(Z2,入力シート!$C244:$BW247,4,0)),"",HLOOKUP(Z2,入力シート!$C244:$BW247,4,0)))</f>
        <v>0</v>
      </c>
      <c r="AA24" s="70">
        <f>IF(AA3="","",IF(ISERROR(HLOOKUP(AA2,入力シート!$C244:$BW247,4,0)),"",HLOOKUP(AA2,入力シート!$C244:$BW247,4,0)))</f>
        <v>0</v>
      </c>
      <c r="AB24" s="70">
        <f>IF(AB3="","",IF(ISERROR(HLOOKUP(AB2,入力シート!$C244:$BW247,4,0)),"",HLOOKUP(AB2,入力シート!$C244:$BW247,4,0)))</f>
        <v>0</v>
      </c>
      <c r="AC24" s="70">
        <f>IF(AC3="","",IF(ISERROR(HLOOKUP(AC2,入力シート!$C244:$BW247,4,0)),"",HLOOKUP(AC2,入力シート!$C244:$BW247,4,0)))</f>
        <v>0</v>
      </c>
      <c r="AD24" s="70">
        <f>IF(AD3="","",IF(ISERROR(HLOOKUP(AD2,入力シート!$C244:$BW247,4,0)),"",HLOOKUP(AD2,入力シート!$C244:$BW247,4,0)))</f>
        <v>0</v>
      </c>
      <c r="AE24" s="70">
        <f>IF(AE3="","",IF(ISERROR(HLOOKUP(AE2,入力シート!$C244:$BW247,4,0)),"",HLOOKUP(AE2,入力シート!$C244:$BW247,4,0)))</f>
        <v>0</v>
      </c>
      <c r="AF24" s="70">
        <f>IF(AF3="","",IF(ISERROR(HLOOKUP(AF2,入力シート!$C244:$BW247,4,0)),"",HLOOKUP(AF2,入力シート!$C244:$BW247,4,0)))</f>
        <v>0</v>
      </c>
      <c r="AG24" s="70">
        <f>IF(AG3="","",IF(ISERROR(HLOOKUP(AG2,入力シート!$C244:$BW247,4,0)),"",HLOOKUP(AG2,入力シート!$C244:$BW247,4,0)))</f>
        <v>0</v>
      </c>
      <c r="AH24" s="70">
        <f>IF(AH3="","",IF(ISERROR(HLOOKUP(AH2,入力シート!$C244:$BW247,4,0)),"",HLOOKUP(AH2,入力シート!$C244:$BW247,4,0)))</f>
        <v>0</v>
      </c>
      <c r="AI24" s="70">
        <f>IF(AI3="","",IF(ISERROR(HLOOKUP(AI2,入力シート!$C244:$BW247,4,0)),"",HLOOKUP(AI2,入力シート!$C244:$BW247,4,0)))</f>
        <v>0</v>
      </c>
      <c r="AJ24" s="70">
        <f>IF(AJ3="","",IF(ISERROR(HLOOKUP(AJ2,入力シート!$C244:$BW247,4,0)),"",HLOOKUP(AJ2,入力シート!$C244:$BW247,4,0)))</f>
        <v>0</v>
      </c>
      <c r="AK24" s="70">
        <f>IF(AK3="","",IF(ISERROR(HLOOKUP(AK2,入力シート!$C244:$BW247,4,0)),"",HLOOKUP(AK2,入力シート!$C244:$BW247,4,0)))</f>
        <v>0</v>
      </c>
      <c r="AL24" s="70">
        <f>IF(AL3="","",IF(ISERROR(HLOOKUP(AL2,入力シート!$C244:$BW247,4,0)),"",HLOOKUP(AL2,入力シート!$C244:$BW247,4,0)))</f>
        <v>0</v>
      </c>
      <c r="AM24" s="70">
        <f>IF(AM3="","",IF(ISERROR(HLOOKUP(AM2,入力シート!$C244:$BW247,4,0)),"",HLOOKUP(AM2,入力シート!$C244:$BW247,4,0)))</f>
        <v>0</v>
      </c>
      <c r="AN24" s="70">
        <f>IF(AN3="","",IF(ISERROR(HLOOKUP(AN2,入力シート!$C244:$BW247,4,0)),"",HLOOKUP(AN2,入力シート!$C244:$BW247,4,0)))</f>
        <v>0</v>
      </c>
      <c r="AO24" s="70">
        <f>IF(AO3="","",IF(ISERROR(HLOOKUP(AO2,入力シート!$C244:$BW247,4,0)),"",HLOOKUP(AO2,入力シート!$C244:$BW247,4,0)))</f>
        <v>0</v>
      </c>
      <c r="AP24" s="70">
        <f>IF(AP3="","",IF(ISERROR(HLOOKUP(AP2,入力シート!$C244:$BW247,4,0)),"",HLOOKUP(AP2,入力シート!$C244:$BW247,4,0)))</f>
        <v>0</v>
      </c>
      <c r="AQ24" s="70">
        <f>IF(AQ3="","",IF(ISERROR(HLOOKUP(AQ2,入力シート!$C244:$BW247,4,0)),"",HLOOKUP(AQ2,入力シート!$C244:$BW247,4,0)))</f>
        <v>0</v>
      </c>
      <c r="AR24" s="70">
        <f>IF(AR3="","",IF(ISERROR(HLOOKUP(AR2,入力シート!$C244:$BW247,4,0)),"",HLOOKUP(AR2,入力シート!$C244:$BW247,4,0)))</f>
        <v>0</v>
      </c>
      <c r="AS24" s="70">
        <f>IF(AS3="","",IF(ISERROR(HLOOKUP(AS2,入力シート!$C244:$BW247,4,0)),"",HLOOKUP(AS2,入力シート!$C244:$BW247,4,0)))</f>
        <v>0</v>
      </c>
      <c r="AT24" s="70">
        <f>IF(AT3="","",IF(ISERROR(HLOOKUP(AT2,入力シート!$C244:$BW247,4,0)),"",HLOOKUP(AT2,入力シート!$C244:$BW247,4,0)))</f>
        <v>0</v>
      </c>
      <c r="AU24" s="70">
        <f>IF(AU3="","",IF(ISERROR(HLOOKUP(AU2,入力シート!$C244:$BW247,4,0)),"",HLOOKUP(AU2,入力シート!$C244:$BW247,4,0)))</f>
        <v>0</v>
      </c>
      <c r="AV24" s="70">
        <f>IF(AV3="","",IF(ISERROR(HLOOKUP(AV2,入力シート!$C244:$BW247,4,0)),"",HLOOKUP(AV2,入力シート!$C244:$BW247,4,0)))</f>
        <v>0</v>
      </c>
      <c r="AW24" s="70">
        <f>IF(AW3="","",IF(ISERROR(HLOOKUP(AW2,入力シート!$C244:$BW247,4,0)),"",HLOOKUP(AW2,入力シート!$C244:$BW247,4,0)))</f>
        <v>0</v>
      </c>
      <c r="AX24" s="70">
        <f>IF(AX3="","",IF(ISERROR(HLOOKUP(AX2,入力シート!$C244:$BW247,4,0)),"",HLOOKUP(AX2,入力シート!$C244:$BW247,4,0)))</f>
        <v>0</v>
      </c>
      <c r="AY24" s="70">
        <f>IF(AY3="","",IF(ISERROR(HLOOKUP(AY2,入力シート!$C244:$BW247,4,0)),"",HLOOKUP(AY2,入力シート!$C244:$BW247,4,0)))</f>
        <v>0</v>
      </c>
      <c r="AZ24" s="70">
        <f>IF(AZ3="","",IF(ISERROR(HLOOKUP(AZ2,入力シート!$C244:$BW247,4,0)),"",HLOOKUP(AZ2,入力シート!$C244:$BW247,4,0)))</f>
        <v>0</v>
      </c>
      <c r="BA24" s="70">
        <f>IF(BA3="","",IF(ISERROR(HLOOKUP(BA2,入力シート!$C244:$BW247,4,0)),"",HLOOKUP(BA2,入力シート!$C244:$BW247,4,0)))</f>
        <v>0</v>
      </c>
      <c r="BB24" s="70">
        <f>IF(BB3="","",IF(ISERROR(HLOOKUP(BB2,入力シート!$C244:$BW247,4,0)),"",HLOOKUP(BB2,入力シート!$C244:$BW247,4,0)))</f>
        <v>0</v>
      </c>
      <c r="BC24" s="70">
        <f>IF(BC3="","",IF(ISERROR(HLOOKUP(BC2,入力シート!$C244:$BW247,4,0)),"",HLOOKUP(BC2,入力シート!$C244:$BW247,4,0)))</f>
        <v>0</v>
      </c>
      <c r="BD24" s="70">
        <f>IF(BD3="","",IF(ISERROR(HLOOKUP(BD2,入力シート!$C244:$BW247,4,0)),"",HLOOKUP(BD2,入力シート!$C244:$BW247,4,0)))</f>
        <v>0</v>
      </c>
      <c r="BE24" s="70">
        <f>IF(BE3="","",IF(ISERROR(HLOOKUP(BE2,入力シート!$C244:$BW247,4,0)),"",HLOOKUP(BE2,入力シート!$C244:$BW247,4,0)))</f>
        <v>0</v>
      </c>
      <c r="BF24" s="70">
        <f>IF(BF3="","",IF(ISERROR(HLOOKUP(BF2,入力シート!$C244:$BW247,4,0)),"",HLOOKUP(BF2,入力シート!$C244:$BW247,4,0)))</f>
        <v>0</v>
      </c>
      <c r="BG24" s="70">
        <f>IF(BG3="","",IF(ISERROR(HLOOKUP(BG2,入力シート!$C244:$BW247,4,0)),"",HLOOKUP(BG2,入力シート!$C244:$BW247,4,0)))</f>
        <v>0</v>
      </c>
      <c r="BH24" s="70" t="str">
        <f>IF(BH3="","",IF(ISERROR(HLOOKUP(BH2,入力シート!$C244:$BW247,4,0)),"",HLOOKUP(BH2,入力シート!$C244:$BW247,4,0)))</f>
        <v/>
      </c>
      <c r="BI24" s="70" t="str">
        <f>IF(BI3="","",IF(ISERROR(HLOOKUP(BI2,入力シート!$C244:$BW247,4,0)),"",HLOOKUP(BI2,入力シート!$C244:$BW247,4,0)))</f>
        <v/>
      </c>
      <c r="BJ24" s="70" t="str">
        <f>IF(BJ3="","",IF(ISERROR(HLOOKUP(BJ2,入力シート!$C244:$BW247,4,0)),"",HLOOKUP(BJ2,入力シート!$C244:$BW247,4,0)))</f>
        <v/>
      </c>
      <c r="BK24" s="70" t="str">
        <f>IF(BK3="","",IF(ISERROR(HLOOKUP(BK2,入力シート!$C244:$BW247,4,0)),"",HLOOKUP(BK2,入力シート!$C244:$BW247,4,0)))</f>
        <v/>
      </c>
      <c r="BL24" s="70" t="str">
        <f>IF(BL3="","",IF(ISERROR(HLOOKUP(BL2,入力シート!$C244:$BW247,4,0)),"",HLOOKUP(BL2,入力シート!$C244:$BW247,4,0)))</f>
        <v/>
      </c>
      <c r="BM24" s="70" t="str">
        <f>IF(BM3="","",IF(ISERROR(HLOOKUP(BM2,入力シート!$C244:$BW247,4,0)),"",HLOOKUP(BM2,入力シート!$C244:$BW247,4,0)))</f>
        <v/>
      </c>
      <c r="BN24" s="70" t="str">
        <f>IF(BN3="","",IF(ISERROR(HLOOKUP(BN2,入力シート!$C244:$BW247,4,0)),"",HLOOKUP(BN2,入力シート!$C244:$BW247,4,0)))</f>
        <v/>
      </c>
      <c r="BO24" s="70" t="str">
        <f>IF(BO3="","",IF(ISERROR(HLOOKUP(BO2,入力シート!$C244:$BW247,4,0)),"",HLOOKUP(BO2,入力シート!$C244:$BW247,4,0)))</f>
        <v/>
      </c>
      <c r="BP24" s="70" t="str">
        <f>IF(BP3="","",IF(ISERROR(HLOOKUP(BP2,入力シート!$C244:$BW247,4,0)),"",HLOOKUP(BP2,入力シート!$C244:$BW247,4,0)))</f>
        <v/>
      </c>
      <c r="BQ24" s="70" t="str">
        <f>IF(BQ3="","",IF(ISERROR(HLOOKUP(BQ2,入力シート!$C244:$BW247,4,0)),"",HLOOKUP(BQ2,入力シート!$C244:$BW247,4,0)))</f>
        <v/>
      </c>
      <c r="BR24" s="70" t="str">
        <f>IF(BR3="","",IF(ISERROR(HLOOKUP(BR2,入力シート!$C244:$BW247,4,0)),"",HLOOKUP(BR2,入力シート!$C244:$BW247,4,0)))</f>
        <v/>
      </c>
      <c r="BS24" s="70" t="str">
        <f>IF(BS3="","",IF(ISERROR(HLOOKUP(BS2,入力シート!$C244:$BW247,4,0)),"",HLOOKUP(BS2,入力シート!$C244:$BW247,4,0)))</f>
        <v/>
      </c>
      <c r="BT24" s="70" t="str">
        <f>IF(BT3="","",IF(ISERROR(HLOOKUP(BT2,入力シート!$C244:$BW247,4,0)),"",HLOOKUP(BT2,入力シート!$C244:$BW247,4,0)))</f>
        <v/>
      </c>
      <c r="BU24" s="70" t="str">
        <f>IF(BU3="","",IF(ISERROR(HLOOKUP(BU2,入力シート!$C244:$BW247,4,0)),"",HLOOKUP(BU2,入力シート!$C244:$BW247,4,0)))</f>
        <v/>
      </c>
      <c r="BV24" s="70" t="str">
        <f>IF(BV3="","",IF(ISERROR(HLOOKUP(BV2,入力シート!$C244:$BW247,4,0)),"",HLOOKUP(BV2,入力シート!$C244:$BW247,4,0)))</f>
        <v/>
      </c>
      <c r="BW24" s="70" t="str">
        <f>IF(BW3="","",IF(ISERROR(HLOOKUP(BW2,入力シート!$C244:$BW247,4,0)),"",HLOOKUP(BW2,入力シート!$C244:$BW247,4,0)))</f>
        <v/>
      </c>
      <c r="BX24" s="70" t="str">
        <f>IF(BX3="","",IF(ISERROR(HLOOKUP(BX2,入力シート!$C244:$BW247,4,0)),"",HLOOKUP(BX2,入力シート!$C244:$BW247,4,0)))</f>
        <v/>
      </c>
    </row>
    <row r="25" spans="1:76">
      <c r="A25" s="68"/>
      <c r="B25" s="303" t="str">
        <f>入力シート!F13</f>
        <v>NISA</v>
      </c>
      <c r="C25" s="69" t="s">
        <v>39</v>
      </c>
      <c r="D25" s="70">
        <f>IF(VLOOKUP(D2,'貯蓄 投資表'!$B4:$D86,3,0)&gt;C36,0,VLOOKUP(D2,'貯蓄 投資表'!$B4:$D86,3,0))</f>
        <v>48</v>
      </c>
      <c r="E25" s="70">
        <f>IF(E3="","",IF(VLOOKUP(E2,'貯蓄 投資表'!$B4:$D86,3,0)&gt;D31,0,VLOOKUP(E2,'貯蓄 投資表'!$B4:$D86,3,0)))</f>
        <v>48</v>
      </c>
      <c r="F25" s="70">
        <f>IF(F3="","",IF(VLOOKUP(F2,'貯蓄 投資表'!$B4:$D86,3,0)&gt;E31,0,VLOOKUP(F2,'貯蓄 投資表'!$B4:$D86,3,0)))</f>
        <v>48</v>
      </c>
      <c r="G25" s="70">
        <f>IF(G3="","",IF(VLOOKUP(G2,'貯蓄 投資表'!$B4:$D86,3,0)&gt;F31,0,VLOOKUP(G2,'貯蓄 投資表'!$B4:$D86,3,0)))</f>
        <v>48</v>
      </c>
      <c r="H25" s="70">
        <f>IF(H3="","",IF(VLOOKUP(H2,'貯蓄 投資表'!$B4:$D86,3,0)&gt;G31,0,VLOOKUP(H2,'貯蓄 投資表'!$B4:$D86,3,0)))</f>
        <v>48</v>
      </c>
      <c r="I25" s="70">
        <f>IF(I3="","",IF(VLOOKUP(I2,'貯蓄 投資表'!$B4:$D86,3,0)&gt;H31,0,VLOOKUP(I2,'貯蓄 投資表'!$B4:$D86,3,0)))</f>
        <v>48</v>
      </c>
      <c r="J25" s="70">
        <f>IF(J3="","",IF(VLOOKUP(J2,'貯蓄 投資表'!$B4:$D86,3,0)&gt;I31,0,VLOOKUP(J2,'貯蓄 投資表'!$B4:$D86,3,0)))</f>
        <v>48</v>
      </c>
      <c r="K25" s="70">
        <f>IF(K3="","",IF(VLOOKUP(K2,'貯蓄 投資表'!$B4:$D86,3,0)&gt;J31,0,VLOOKUP(K2,'貯蓄 投資表'!$B4:$D86,3,0)))</f>
        <v>48</v>
      </c>
      <c r="L25" s="70">
        <f>IF(L3="","",IF(VLOOKUP(L2,'貯蓄 投資表'!$B4:$D86,3,0)&gt;K31,0,VLOOKUP(L2,'貯蓄 投資表'!$B4:$D86,3,0)))</f>
        <v>48</v>
      </c>
      <c r="M25" s="70">
        <f>IF(M3="","",IF(VLOOKUP(M2,'貯蓄 投資表'!$B4:$D86,3,0)&gt;L31,0,VLOOKUP(M2,'貯蓄 投資表'!$B4:$D86,3,0)))</f>
        <v>48</v>
      </c>
      <c r="N25" s="70">
        <f>IF(N3="","",IF(VLOOKUP(N2,'貯蓄 投資表'!$B4:$D86,3,0)&gt;M31,0,VLOOKUP(N2,'貯蓄 投資表'!$B4:$D86,3,0)))</f>
        <v>48</v>
      </c>
      <c r="O25" s="70">
        <f>IF(O3="","",IF(VLOOKUP(O2,'貯蓄 投資表'!$B4:$D86,3,0)&gt;N31,0,VLOOKUP(O2,'貯蓄 投資表'!$B4:$D86,3,0)))</f>
        <v>48</v>
      </c>
      <c r="P25" s="70">
        <f>IF(P3="","",IF(VLOOKUP(P2,'貯蓄 投資表'!$B4:$D86,3,0)&gt;O31,0,VLOOKUP(P2,'貯蓄 投資表'!$B4:$D86,3,0)))</f>
        <v>48</v>
      </c>
      <c r="Q25" s="70">
        <f>IF(Q3="","",IF(VLOOKUP(Q2,'貯蓄 投資表'!$B4:$D86,3,0)&gt;P31,0,VLOOKUP(Q2,'貯蓄 投資表'!$B4:$D86,3,0)))</f>
        <v>48</v>
      </c>
      <c r="R25" s="70">
        <f>IF(R3="","",IF(VLOOKUP(R2,'貯蓄 投資表'!$B4:$D86,3,0)&gt;Q31,0,VLOOKUP(R2,'貯蓄 投資表'!$B4:$D86,3,0)))</f>
        <v>48</v>
      </c>
      <c r="S25" s="70">
        <f>IF(S3="","",IF(VLOOKUP(S2,'貯蓄 投資表'!$B4:$D86,3,0)&gt;R31,0,VLOOKUP(S2,'貯蓄 投資表'!$B4:$D86,3,0)))</f>
        <v>48</v>
      </c>
      <c r="T25" s="70">
        <f>IF(T3="","",IF(VLOOKUP(T2,'貯蓄 投資表'!$B4:$D86,3,0)&gt;S31,0,VLOOKUP(T2,'貯蓄 投資表'!$B4:$D86,3,0)))</f>
        <v>48</v>
      </c>
      <c r="U25" s="70">
        <f>IF(U3="","",IF(VLOOKUP(U2,'貯蓄 投資表'!$B4:$D86,3,0)&gt;T31,0,VLOOKUP(U2,'貯蓄 投資表'!$B4:$D86,3,0)))</f>
        <v>48</v>
      </c>
      <c r="V25" s="70">
        <f>IF(V3="","",IF(VLOOKUP(V2,'貯蓄 投資表'!$B4:$D86,3,0)&gt;U31,0,VLOOKUP(V2,'貯蓄 投資表'!$B4:$D86,3,0)))</f>
        <v>48</v>
      </c>
      <c r="W25" s="70">
        <f>IF(W3="","",IF(VLOOKUP(W2,'貯蓄 投資表'!$B4:$D86,3,0)&gt;V31,0,VLOOKUP(W2,'貯蓄 投資表'!$B4:$D86,3,0)))</f>
        <v>48</v>
      </c>
      <c r="X25" s="70">
        <f>IF(X3="","",IF(VLOOKUP(X2,'貯蓄 投資表'!$B4:$D86,3,0)&gt;W31,0,VLOOKUP(X2,'貯蓄 投資表'!$B4:$D86,3,0)))</f>
        <v>48</v>
      </c>
      <c r="Y25" s="70">
        <f>IF(Y3="","",IF(VLOOKUP(Y2,'貯蓄 投資表'!$B4:$D86,3,0)&gt;X31,0,VLOOKUP(Y2,'貯蓄 投資表'!$B4:$D86,3,0)))</f>
        <v>48</v>
      </c>
      <c r="Z25" s="70">
        <f>IF(Z3="","",IF(VLOOKUP(Z2,'貯蓄 投資表'!$B4:$D86,3,0)&gt;Y31,0,VLOOKUP(Z2,'貯蓄 投資表'!$B4:$D86,3,0)))</f>
        <v>48</v>
      </c>
      <c r="AA25" s="70">
        <f>IF(AA3="","",IF(VLOOKUP(AA2,'貯蓄 投資表'!$B4:$D86,3,0)&gt;Z31,0,VLOOKUP(AA2,'貯蓄 投資表'!$B4:$D86,3,0)))</f>
        <v>48</v>
      </c>
      <c r="AB25" s="70">
        <f>IF(AB3="","",IF(VLOOKUP(AB2,'貯蓄 投資表'!$B4:$D86,3,0)&gt;AA31,0,VLOOKUP(AB2,'貯蓄 投資表'!$B4:$D86,3,0)))</f>
        <v>48</v>
      </c>
      <c r="AC25" s="70">
        <f>IF(AC3="","",IF(VLOOKUP(AC2,'貯蓄 投資表'!$B4:$D86,3,0)&gt;AB31,0,VLOOKUP(AC2,'貯蓄 投資表'!$B4:$D86,3,0)))</f>
        <v>48</v>
      </c>
      <c r="AD25" s="70">
        <f>IF(AD3="","",IF(VLOOKUP(AD2,'貯蓄 投資表'!$B4:$D86,3,0)&gt;AC31,0,VLOOKUP(AD2,'貯蓄 投資表'!$B4:$D86,3,0)))</f>
        <v>0</v>
      </c>
      <c r="AE25" s="70">
        <f>IF(AE3="","",IF(VLOOKUP(AE2,'貯蓄 投資表'!$B4:$D86,3,0)&gt;AD31,0,VLOOKUP(AE2,'貯蓄 投資表'!$B4:$D86,3,0)))</f>
        <v>0</v>
      </c>
      <c r="AF25" s="70">
        <f>IF(AF3="","",IF(VLOOKUP(AF2,'貯蓄 投資表'!$B4:$D86,3,0)&gt;AE31,0,VLOOKUP(AF2,'貯蓄 投資表'!$B4:$D86,3,0)))</f>
        <v>0</v>
      </c>
      <c r="AG25" s="70">
        <f>IF(AG3="","",IF(VLOOKUP(AG2,'貯蓄 投資表'!$B4:$D86,3,0)&gt;AF31,0,VLOOKUP(AG2,'貯蓄 投資表'!$B4:$D86,3,0)))</f>
        <v>0</v>
      </c>
      <c r="AH25" s="70">
        <f>IF(AH3="","",IF(VLOOKUP(AH2,'貯蓄 投資表'!$B4:$D86,3,0)&gt;AG31,0,VLOOKUP(AH2,'貯蓄 投資表'!$B4:$D86,3,0)))</f>
        <v>0</v>
      </c>
      <c r="AI25" s="70">
        <f>IF(AI3="","",IF(VLOOKUP(AI2,'貯蓄 投資表'!$B4:$D86,3,0)&gt;AH31,0,VLOOKUP(AI2,'貯蓄 投資表'!$B4:$D86,3,0)))</f>
        <v>0</v>
      </c>
      <c r="AJ25" s="70">
        <f>IF(AJ3="","",IF(VLOOKUP(AJ2,'貯蓄 投資表'!$B4:$D86,3,0)&gt;AI31,0,VLOOKUP(AJ2,'貯蓄 投資表'!$B4:$D86,3,0)))</f>
        <v>0</v>
      </c>
      <c r="AK25" s="70">
        <f>IF(AK3="","",IF(VLOOKUP(AK2,'貯蓄 投資表'!$B4:$D86,3,0)&gt;AJ31,0,VLOOKUP(AK2,'貯蓄 投資表'!$B4:$D86,3,0)))</f>
        <v>0</v>
      </c>
      <c r="AL25" s="70">
        <f>IF(AL3="","",IF(VLOOKUP(AL2,'貯蓄 投資表'!$B4:$D86,3,0)&gt;AK31,0,VLOOKUP(AL2,'貯蓄 投資表'!$B4:$D86,3,0)))</f>
        <v>0</v>
      </c>
      <c r="AM25" s="70">
        <f>IF(AM3="","",IF(VLOOKUP(AM2,'貯蓄 投資表'!$B4:$D86,3,0)&gt;AL31,0,VLOOKUP(AM2,'貯蓄 投資表'!$B4:$D86,3,0)))</f>
        <v>0</v>
      </c>
      <c r="AN25" s="70">
        <f>IF(AN3="","",IF(VLOOKUP(AN2,'貯蓄 投資表'!$B4:$D86,3,0)&gt;AM31,0,VLOOKUP(AN2,'貯蓄 投資表'!$B4:$D86,3,0)))</f>
        <v>0</v>
      </c>
      <c r="AO25" s="70">
        <f>IF(AO3="","",IF(VLOOKUP(AO2,'貯蓄 投資表'!$B4:$D86,3,0)&gt;AN31,0,VLOOKUP(AO2,'貯蓄 投資表'!$B4:$D86,3,0)))</f>
        <v>0</v>
      </c>
      <c r="AP25" s="70">
        <f>IF(AP3="","",IF(VLOOKUP(AP2,'貯蓄 投資表'!$B4:$D86,3,0)&gt;AO31,0,VLOOKUP(AP2,'貯蓄 投資表'!$B4:$D86,3,0)))</f>
        <v>0</v>
      </c>
      <c r="AQ25" s="70">
        <f>IF(AQ3="","",IF(VLOOKUP(AQ2,'貯蓄 投資表'!$B4:$D86,3,0)&gt;AP31,0,VLOOKUP(AQ2,'貯蓄 投資表'!$B4:$D86,3,0)))</f>
        <v>0</v>
      </c>
      <c r="AR25" s="70">
        <f>IF(AR3="","",IF(VLOOKUP(AR2,'貯蓄 投資表'!$B4:$D86,3,0)&gt;AQ31,0,VLOOKUP(AR2,'貯蓄 投資表'!$B4:$D86,3,0)))</f>
        <v>0</v>
      </c>
      <c r="AS25" s="70">
        <f>IF(AS3="","",IF(VLOOKUP(AS2,'貯蓄 投資表'!$B4:$D86,3,0)&gt;AR31,0,VLOOKUP(AS2,'貯蓄 投資表'!$B4:$D86,3,0)))</f>
        <v>0</v>
      </c>
      <c r="AT25" s="70">
        <f>IF(AT3="","",IF(VLOOKUP(AT2,'貯蓄 投資表'!$B4:$D86,3,0)&gt;AS31,0,VLOOKUP(AT2,'貯蓄 投資表'!$B4:$D86,3,0)))</f>
        <v>0</v>
      </c>
      <c r="AU25" s="70">
        <f>IF(AU3="","",IF(VLOOKUP(AU2,'貯蓄 投資表'!$B4:$D86,3,0)&gt;AT31,0,VLOOKUP(AU2,'貯蓄 投資表'!$B4:$D86,3,0)))</f>
        <v>0</v>
      </c>
      <c r="AV25" s="70">
        <f>IF(AV3="","",IF(VLOOKUP(AV2,'貯蓄 投資表'!$B4:$D86,3,0)&gt;AU31,0,VLOOKUP(AV2,'貯蓄 投資表'!$B4:$D86,3,0)))</f>
        <v>0</v>
      </c>
      <c r="AW25" s="70">
        <f>IF(AW3="","",IF(VLOOKUP(AW2,'貯蓄 投資表'!$B4:$D86,3,0)&gt;AV31,0,VLOOKUP(AW2,'貯蓄 投資表'!$B4:$D86,3,0)))</f>
        <v>0</v>
      </c>
      <c r="AX25" s="70">
        <f>IF(AX3="","",IF(VLOOKUP(AX2,'貯蓄 投資表'!$B4:$D86,3,0)&gt;AW31,0,VLOOKUP(AX2,'貯蓄 投資表'!$B4:$D86,3,0)))</f>
        <v>0</v>
      </c>
      <c r="AY25" s="70">
        <f>IF(AY3="","",IF(VLOOKUP(AY2,'貯蓄 投資表'!$B4:$D86,3,0)&gt;AX31,0,VLOOKUP(AY2,'貯蓄 投資表'!$B4:$D86,3,0)))</f>
        <v>0</v>
      </c>
      <c r="AZ25" s="70">
        <f>IF(AZ3="","",IF(VLOOKUP(AZ2,'貯蓄 投資表'!$B4:$D86,3,0)&gt;AY31,0,VLOOKUP(AZ2,'貯蓄 投資表'!$B4:$D86,3,0)))</f>
        <v>0</v>
      </c>
      <c r="BA25" s="70">
        <f>IF(BA3="","",IF(VLOOKUP(BA2,'貯蓄 投資表'!$B4:$D86,3,0)&gt;AZ31,0,VLOOKUP(BA2,'貯蓄 投資表'!$B4:$D86,3,0)))</f>
        <v>0</v>
      </c>
      <c r="BB25" s="70">
        <f>IF(BB3="","",IF(VLOOKUP(BB2,'貯蓄 投資表'!$B4:$D86,3,0)&gt;BA31,0,VLOOKUP(BB2,'貯蓄 投資表'!$B4:$D86,3,0)))</f>
        <v>0</v>
      </c>
      <c r="BC25" s="70">
        <f>IF(BC3="","",IF(VLOOKUP(BC2,'貯蓄 投資表'!$B4:$D86,3,0)&gt;BB31,0,VLOOKUP(BC2,'貯蓄 投資表'!$B4:$D86,3,0)))</f>
        <v>0</v>
      </c>
      <c r="BD25" s="70">
        <f>IF(BD3="","",IF(VLOOKUP(BD2,'貯蓄 投資表'!$B4:$D86,3,0)&gt;BC31,0,VLOOKUP(BD2,'貯蓄 投資表'!$B4:$D86,3,0)))</f>
        <v>0</v>
      </c>
      <c r="BE25" s="70">
        <f>IF(BE3="","",IF(VLOOKUP(BE2,'貯蓄 投資表'!$B4:$D86,3,0)&gt;BD31,0,VLOOKUP(BE2,'貯蓄 投資表'!$B4:$D86,3,0)))</f>
        <v>0</v>
      </c>
      <c r="BF25" s="70">
        <f>IF(BF3="","",IF(VLOOKUP(BF2,'貯蓄 投資表'!$B4:$D86,3,0)&gt;BE31,0,VLOOKUP(BF2,'貯蓄 投資表'!$B4:$D86,3,0)))</f>
        <v>0</v>
      </c>
      <c r="BG25" s="70">
        <f>IF(BG3="","",IF(VLOOKUP(BG2,'貯蓄 投資表'!$B4:$D86,3,0)&gt;BF31,0,VLOOKUP(BG2,'貯蓄 投資表'!$B4:$D86,3,0)))</f>
        <v>0</v>
      </c>
      <c r="BH25" s="70" t="str">
        <f>IF(BH3="","",IF(VLOOKUP(BH2,'貯蓄 投資表'!$B4:$D86,3,0)&gt;BG31,0,VLOOKUP(BH2,'貯蓄 投資表'!$B4:$D86,3,0)))</f>
        <v/>
      </c>
      <c r="BI25" s="70" t="str">
        <f>IF(BI3="","",IF(VLOOKUP(BI2,'貯蓄 投資表'!$B4:$D86,3,0)&gt;BH31,0,VLOOKUP(BI2,'貯蓄 投資表'!$B4:$D86,3,0)))</f>
        <v/>
      </c>
      <c r="BJ25" s="70" t="str">
        <f>IF(BJ3="","",IF(VLOOKUP(BJ2,'貯蓄 投資表'!$B4:$D86,3,0)&gt;BI31,0,VLOOKUP(BJ2,'貯蓄 投資表'!$B4:$D86,3,0)))</f>
        <v/>
      </c>
      <c r="BK25" s="70" t="str">
        <f>IF(BK3="","",IF(VLOOKUP(BK2,'貯蓄 投資表'!$B4:$D86,3,0)&gt;BJ31,0,VLOOKUP(BK2,'貯蓄 投資表'!$B4:$D86,3,0)))</f>
        <v/>
      </c>
      <c r="BL25" s="70" t="str">
        <f>IF(BL3="","",IF(VLOOKUP(BL2,'貯蓄 投資表'!$B4:$D86,3,0)&gt;BK31,0,VLOOKUP(BL2,'貯蓄 投資表'!$B4:$D86,3,0)))</f>
        <v/>
      </c>
      <c r="BM25" s="70" t="str">
        <f>IF(BM3="","",IF(VLOOKUP(BM2,'貯蓄 投資表'!$B4:$D86,3,0)&gt;BL31,0,VLOOKUP(BM2,'貯蓄 投資表'!$B4:$D86,3,0)))</f>
        <v/>
      </c>
      <c r="BN25" s="70" t="str">
        <f>IF(BN3="","",IF(VLOOKUP(BN2,'貯蓄 投資表'!$B4:$D86,3,0)&gt;BM31,0,VLOOKUP(BN2,'貯蓄 投資表'!$B4:$D86,3,0)))</f>
        <v/>
      </c>
      <c r="BO25" s="70" t="str">
        <f>IF(BO3="","",IF(VLOOKUP(BO2,'貯蓄 投資表'!$B4:$D86,3,0)&gt;BN31,0,VLOOKUP(BO2,'貯蓄 投資表'!$B4:$D86,3,0)))</f>
        <v/>
      </c>
      <c r="BP25" s="70" t="str">
        <f>IF(BP3="","",IF(VLOOKUP(BP2,'貯蓄 投資表'!$B4:$D86,3,0)&gt;BO31,0,VLOOKUP(BP2,'貯蓄 投資表'!$B4:$D86,3,0)))</f>
        <v/>
      </c>
      <c r="BQ25" s="70" t="str">
        <f>IF(BQ3="","",IF(VLOOKUP(BQ2,'貯蓄 投資表'!$B4:$D86,3,0)&gt;BP31,0,VLOOKUP(BQ2,'貯蓄 投資表'!$B4:$D86,3,0)))</f>
        <v/>
      </c>
      <c r="BR25" s="70" t="str">
        <f>IF(BR3="","",IF(VLOOKUP(BR2,'貯蓄 投資表'!$B4:$D86,3,0)&gt;BQ31,0,VLOOKUP(BR2,'貯蓄 投資表'!$B4:$D86,3,0)))</f>
        <v/>
      </c>
      <c r="BS25" s="70" t="str">
        <f>IF(BS3="","",IF(VLOOKUP(BS2,'貯蓄 投資表'!$B4:$D86,3,0)&gt;BR31,0,VLOOKUP(BS2,'貯蓄 投資表'!$B4:$D86,3,0)))</f>
        <v/>
      </c>
      <c r="BT25" s="70" t="str">
        <f>IF(BT3="","",IF(VLOOKUP(BT2,'貯蓄 投資表'!$B4:$D86,3,0)&gt;BS31,0,VLOOKUP(BT2,'貯蓄 投資表'!$B4:$D86,3,0)))</f>
        <v/>
      </c>
      <c r="BU25" s="70" t="str">
        <f>IF(BU3="","",IF(VLOOKUP(BU2,'貯蓄 投資表'!$B4:$D86,3,0)&gt;BT31,0,VLOOKUP(BU2,'貯蓄 投資表'!$B4:$D86,3,0)))</f>
        <v/>
      </c>
      <c r="BV25" s="70" t="str">
        <f>IF(BV3="","",IF(VLOOKUP(BV2,'貯蓄 投資表'!$B4:$D86,3,0)&gt;BU31,0,VLOOKUP(BV2,'貯蓄 投資表'!$B4:$D86,3,0)))</f>
        <v/>
      </c>
      <c r="BW25" s="70" t="str">
        <f>IF(BW3="","",IF(VLOOKUP(BW2,'貯蓄 投資表'!$B4:$D86,3,0)&gt;BV31,0,VLOOKUP(BW2,'貯蓄 投資表'!$B4:$D86,3,0)))</f>
        <v/>
      </c>
      <c r="BX25" s="70" t="str">
        <f>IF(BX3="","",IF(VLOOKUP(BX2,'貯蓄 投資表'!$B4:$D86,3,0)&gt;BW31,0,VLOOKUP(BX2,'貯蓄 投資表'!$B4:$D86,3,0)))</f>
        <v/>
      </c>
    </row>
    <row r="26" spans="1:76">
      <c r="A26" s="68"/>
      <c r="B26" s="303" t="str">
        <f>入力シート!F14</f>
        <v>iDeCo</v>
      </c>
      <c r="C26" s="69" t="s">
        <v>39</v>
      </c>
      <c r="D26" s="70">
        <f>IF(VLOOKUP(D2,'貯蓄 投資表'!$J4:$L86,3,0)&gt;C36-D25,0,VLOOKUP(D2,'貯蓄 投資表'!$J4:$L86,3,0))</f>
        <v>0</v>
      </c>
      <c r="E26" s="70">
        <f>IF(E3="","",IF(VLOOKUP(E2,'貯蓄 投資表'!$J4:$L86,3,0)&gt;D31-E25,0,VLOOKUP(E2,'貯蓄 投資表'!$J4:$L86,3,0)))</f>
        <v>0</v>
      </c>
      <c r="F26" s="70">
        <f>IF(F3="","",IF(VLOOKUP(F2,'貯蓄 投資表'!$J4:$L86,3,0)&gt;E31-F25,0,VLOOKUP(F2,'貯蓄 投資表'!$J4:$L86,3,0)))</f>
        <v>0</v>
      </c>
      <c r="G26" s="70">
        <f>IF(G3="","",IF(VLOOKUP(G2,'貯蓄 投資表'!$J4:$L86,3,0)&gt;F31-G25,0,VLOOKUP(G2,'貯蓄 投資表'!$J4:$L86,3,0)))</f>
        <v>0</v>
      </c>
      <c r="H26" s="70">
        <f>IF(H3="","",IF(VLOOKUP(H2,'貯蓄 投資表'!$J4:$L86,3,0)&gt;G31-H25,0,VLOOKUP(H2,'貯蓄 投資表'!$J4:$L86,3,0)))</f>
        <v>0</v>
      </c>
      <c r="I26" s="70">
        <f>IF(I3="","",IF(VLOOKUP(I2,'貯蓄 投資表'!$J4:$L86,3,0)&gt;H31-I25,0,VLOOKUP(I2,'貯蓄 投資表'!$J4:$L86,3,0)))</f>
        <v>0</v>
      </c>
      <c r="J26" s="70">
        <f>IF(J3="","",IF(VLOOKUP(J2,'貯蓄 投資表'!$J4:$L86,3,0)&gt;I31-J25,0,VLOOKUP(J2,'貯蓄 投資表'!$J4:$L86,3,0)))</f>
        <v>0</v>
      </c>
      <c r="K26" s="70">
        <f>IF(K3="","",IF(VLOOKUP(K2,'貯蓄 投資表'!$J4:$L86,3,0)&gt;J31-K25,0,VLOOKUP(K2,'貯蓄 投資表'!$J4:$L86,3,0)))</f>
        <v>0</v>
      </c>
      <c r="L26" s="70">
        <f>IF(L3="","",IF(VLOOKUP(L2,'貯蓄 投資表'!$J4:$L86,3,0)&gt;K31-L25,0,VLOOKUP(L2,'貯蓄 投資表'!$J4:$L86,3,0)))</f>
        <v>0</v>
      </c>
      <c r="M26" s="70">
        <f>IF(M3="","",IF(VLOOKUP(M2,'貯蓄 投資表'!$J4:$L86,3,0)&gt;L31-M25,0,VLOOKUP(M2,'貯蓄 投資表'!$J4:$L86,3,0)))</f>
        <v>0</v>
      </c>
      <c r="N26" s="70">
        <f>IF(N3="","",IF(VLOOKUP(N2,'貯蓄 投資表'!$J4:$L86,3,0)&gt;M31-N25,0,VLOOKUP(N2,'貯蓄 投資表'!$J4:$L86,3,0)))</f>
        <v>0</v>
      </c>
      <c r="O26" s="70">
        <f>IF(O3="","",IF(VLOOKUP(O2,'貯蓄 投資表'!$J4:$L86,3,0)&gt;N31-O25,0,VLOOKUP(O2,'貯蓄 投資表'!$J4:$L86,3,0)))</f>
        <v>0</v>
      </c>
      <c r="P26" s="70">
        <f>IF(P3="","",IF(VLOOKUP(P2,'貯蓄 投資表'!$J4:$L86,3,0)&gt;O31-P25,0,VLOOKUP(P2,'貯蓄 投資表'!$J4:$L86,3,0)))</f>
        <v>0</v>
      </c>
      <c r="Q26" s="70">
        <f>IF(Q3="","",IF(VLOOKUP(Q2,'貯蓄 投資表'!$J4:$L86,3,0)&gt;P31-Q25,0,VLOOKUP(Q2,'貯蓄 投資表'!$J4:$L86,3,0)))</f>
        <v>0</v>
      </c>
      <c r="R26" s="70">
        <f>IF(R3="","",IF(VLOOKUP(R2,'貯蓄 投資表'!$J4:$L86,3,0)&gt;Q31-R25,0,VLOOKUP(R2,'貯蓄 投資表'!$J4:$L86,3,0)))</f>
        <v>0</v>
      </c>
      <c r="S26" s="70">
        <f>IF(S3="","",IF(VLOOKUP(S2,'貯蓄 投資表'!$J4:$L86,3,0)&gt;R31-S25,0,VLOOKUP(S2,'貯蓄 投資表'!$J4:$L86,3,0)))</f>
        <v>0</v>
      </c>
      <c r="T26" s="70">
        <f>IF(T3="","",IF(VLOOKUP(T2,'貯蓄 投資表'!$J4:$L86,3,0)&gt;S31-T25,0,VLOOKUP(T2,'貯蓄 投資表'!$J4:$L86,3,0)))</f>
        <v>0</v>
      </c>
      <c r="U26" s="70">
        <f>IF(U3="","",IF(VLOOKUP(U2,'貯蓄 投資表'!$J4:$L86,3,0)&gt;T31-U25,0,VLOOKUP(U2,'貯蓄 投資表'!$J4:$L86,3,0)))</f>
        <v>0</v>
      </c>
      <c r="V26" s="70">
        <f>IF(V3="","",IF(VLOOKUP(V2,'貯蓄 投資表'!$J4:$L86,3,0)&gt;U31-V25,0,VLOOKUP(V2,'貯蓄 投資表'!$J4:$L86,3,0)))</f>
        <v>0</v>
      </c>
      <c r="W26" s="70">
        <f>IF(W3="","",IF(VLOOKUP(W2,'貯蓄 投資表'!$J4:$L86,3,0)&gt;V31-W25,0,VLOOKUP(W2,'貯蓄 投資表'!$J4:$L86,3,0)))</f>
        <v>0</v>
      </c>
      <c r="X26" s="70">
        <f>IF(X3="","",IF(VLOOKUP(X2,'貯蓄 投資表'!$J4:$L86,3,0)&gt;W31-X25,0,VLOOKUP(X2,'貯蓄 投資表'!$J4:$L86,3,0)))</f>
        <v>0</v>
      </c>
      <c r="Y26" s="70">
        <f>IF(Y3="","",IF(VLOOKUP(Y2,'貯蓄 投資表'!$J4:$L86,3,0)&gt;X31-Y25,0,VLOOKUP(Y2,'貯蓄 投資表'!$J4:$L86,3,0)))</f>
        <v>0</v>
      </c>
      <c r="Z26" s="70">
        <f>IF(Z3="","",IF(VLOOKUP(Z2,'貯蓄 投資表'!$J4:$L86,3,0)&gt;Y31-Z25,0,VLOOKUP(Z2,'貯蓄 投資表'!$J4:$L86,3,0)))</f>
        <v>0</v>
      </c>
      <c r="AA26" s="70">
        <f>IF(AA3="","",IF(VLOOKUP(AA2,'貯蓄 投資表'!$J4:$L86,3,0)&gt;Z31-AA25,0,VLOOKUP(AA2,'貯蓄 投資表'!$J4:$L86,3,0)))</f>
        <v>0</v>
      </c>
      <c r="AB26" s="70">
        <f>IF(AB3="","",IF(VLOOKUP(AB2,'貯蓄 投資表'!$J4:$L86,3,0)&gt;AA31-AB25,0,VLOOKUP(AB2,'貯蓄 投資表'!$J4:$L86,3,0)))</f>
        <v>0</v>
      </c>
      <c r="AC26" s="70">
        <f>IF(AC3="","",IF(VLOOKUP(AC2,'貯蓄 投資表'!$J4:$L86,3,0)&gt;AB31-AC25,0,VLOOKUP(AC2,'貯蓄 投資表'!$J4:$L86,3,0)))</f>
        <v>0</v>
      </c>
      <c r="AD26" s="70">
        <f>IF(AD3="","",IF(VLOOKUP(AD2,'貯蓄 投資表'!$J4:$L86,3,0)&gt;AC31-AD25,0,VLOOKUP(AD2,'貯蓄 投資表'!$J4:$L86,3,0)))</f>
        <v>0</v>
      </c>
      <c r="AE26" s="70">
        <f>IF(AE3="","",IF(VLOOKUP(AE2,'貯蓄 投資表'!$J4:$L86,3,0)&gt;AD31-AE25,0,VLOOKUP(AE2,'貯蓄 投資表'!$J4:$L86,3,0)))</f>
        <v>0</v>
      </c>
      <c r="AF26" s="70">
        <f>IF(AF3="","",IF(VLOOKUP(AF2,'貯蓄 投資表'!$J4:$L86,3,0)&gt;AE31-AF25,0,VLOOKUP(AF2,'貯蓄 投資表'!$J4:$L86,3,0)))</f>
        <v>0</v>
      </c>
      <c r="AG26" s="70">
        <f>IF(AG3="","",IF(VLOOKUP(AG2,'貯蓄 投資表'!$J4:$L86,3,0)&gt;AF31-AG25,0,VLOOKUP(AG2,'貯蓄 投資表'!$J4:$L86,3,0)))</f>
        <v>0</v>
      </c>
      <c r="AH26" s="70">
        <f>IF(AH3="","",IF(VLOOKUP(AH2,'貯蓄 投資表'!$J4:$L86,3,0)&gt;AG31-AH25,0,VLOOKUP(AH2,'貯蓄 投資表'!$J4:$L86,3,0)))</f>
        <v>0</v>
      </c>
      <c r="AI26" s="70">
        <f>IF(AI3="","",IF(VLOOKUP(AI2,'貯蓄 投資表'!$J4:$L86,3,0)&gt;AH31-AI25,0,VLOOKUP(AI2,'貯蓄 投資表'!$J4:$L86,3,0)))</f>
        <v>0</v>
      </c>
      <c r="AJ26" s="70">
        <f>IF(AJ3="","",IF(VLOOKUP(AJ2,'貯蓄 投資表'!$J4:$L86,3,0)&gt;AI31-AJ25,0,VLOOKUP(AJ2,'貯蓄 投資表'!$J4:$L86,3,0)))</f>
        <v>0</v>
      </c>
      <c r="AK26" s="70">
        <f>IF(AK3="","",IF(VLOOKUP(AK2,'貯蓄 投資表'!$J4:$L86,3,0)&gt;AJ31-AK25,0,VLOOKUP(AK2,'貯蓄 投資表'!$J4:$L86,3,0)))</f>
        <v>0</v>
      </c>
      <c r="AL26" s="70">
        <f>IF(AL3="","",IF(VLOOKUP(AL2,'貯蓄 投資表'!$J4:$L86,3,0)&gt;AK31-AL25,0,VLOOKUP(AL2,'貯蓄 投資表'!$J4:$L86,3,0)))</f>
        <v>0</v>
      </c>
      <c r="AM26" s="70">
        <f>IF(AM3="","",IF(VLOOKUP(AM2,'貯蓄 投資表'!$J4:$L86,3,0)&gt;AL31-AM25,0,VLOOKUP(AM2,'貯蓄 投資表'!$J4:$L86,3,0)))</f>
        <v>0</v>
      </c>
      <c r="AN26" s="70">
        <f>IF(AN3="","",IF(VLOOKUP(AN2,'貯蓄 投資表'!$J4:$L86,3,0)&gt;AM31-AN25,0,VLOOKUP(AN2,'貯蓄 投資表'!$J4:$L86,3,0)))</f>
        <v>0</v>
      </c>
      <c r="AO26" s="70">
        <f>IF(AO3="","",IF(VLOOKUP(AO2,'貯蓄 投資表'!$J4:$L86,3,0)&gt;AN31-AO25,0,VLOOKUP(AO2,'貯蓄 投資表'!$J4:$L86,3,0)))</f>
        <v>0</v>
      </c>
      <c r="AP26" s="70">
        <f>IF(AP3="","",IF(VLOOKUP(AP2,'貯蓄 投資表'!$J4:$L86,3,0)&gt;AO31-AP25,0,VLOOKUP(AP2,'貯蓄 投資表'!$J4:$L86,3,0)))</f>
        <v>0</v>
      </c>
      <c r="AQ26" s="70">
        <f>IF(AQ3="","",IF(VLOOKUP(AQ2,'貯蓄 投資表'!$J4:$L86,3,0)&gt;AP31-AQ25,0,VLOOKUP(AQ2,'貯蓄 投資表'!$J4:$L86,3,0)))</f>
        <v>0</v>
      </c>
      <c r="AR26" s="70">
        <f>IF(AR3="","",IF(VLOOKUP(AR2,'貯蓄 投資表'!$J4:$L86,3,0)&gt;AQ31-AR25,0,VLOOKUP(AR2,'貯蓄 投資表'!$J4:$L86,3,0)))</f>
        <v>0</v>
      </c>
      <c r="AS26" s="70">
        <f>IF(AS3="","",IF(VLOOKUP(AS2,'貯蓄 投資表'!$J4:$L86,3,0)&gt;AR31-AS25,0,VLOOKUP(AS2,'貯蓄 投資表'!$J4:$L86,3,0)))</f>
        <v>0</v>
      </c>
      <c r="AT26" s="70">
        <f>IF(AT3="","",IF(VLOOKUP(AT2,'貯蓄 投資表'!$J4:$L86,3,0)&gt;AS31-AT25,0,VLOOKUP(AT2,'貯蓄 投資表'!$J4:$L86,3,0)))</f>
        <v>0</v>
      </c>
      <c r="AU26" s="70">
        <f>IF(AU3="","",IF(VLOOKUP(AU2,'貯蓄 投資表'!$J4:$L86,3,0)&gt;AT31-AU25,0,VLOOKUP(AU2,'貯蓄 投資表'!$J4:$L86,3,0)))</f>
        <v>0</v>
      </c>
      <c r="AV26" s="70">
        <f>IF(AV3="","",IF(VLOOKUP(AV2,'貯蓄 投資表'!$J4:$L86,3,0)&gt;AU31-AV25,0,VLOOKUP(AV2,'貯蓄 投資表'!$J4:$L86,3,0)))</f>
        <v>0</v>
      </c>
      <c r="AW26" s="70">
        <f>IF(AW3="","",IF(VLOOKUP(AW2,'貯蓄 投資表'!$J4:$L86,3,0)&gt;AV31-AW25,0,VLOOKUP(AW2,'貯蓄 投資表'!$J4:$L86,3,0)))</f>
        <v>0</v>
      </c>
      <c r="AX26" s="70">
        <f>IF(AX3="","",IF(VLOOKUP(AX2,'貯蓄 投資表'!$J4:$L86,3,0)&gt;AW31-AX25,0,VLOOKUP(AX2,'貯蓄 投資表'!$J4:$L86,3,0)))</f>
        <v>0</v>
      </c>
      <c r="AY26" s="70">
        <f>IF(AY3="","",IF(VLOOKUP(AY2,'貯蓄 投資表'!$J4:$L86,3,0)&gt;AX31-AY25,0,VLOOKUP(AY2,'貯蓄 投資表'!$J4:$L86,3,0)))</f>
        <v>0</v>
      </c>
      <c r="AZ26" s="70">
        <f>IF(AZ3="","",IF(VLOOKUP(AZ2,'貯蓄 投資表'!$J4:$L86,3,0)&gt;AY31-AZ25,0,VLOOKUP(AZ2,'貯蓄 投資表'!$J4:$L86,3,0)))</f>
        <v>0</v>
      </c>
      <c r="BA26" s="70">
        <f>IF(BA3="","",IF(VLOOKUP(BA2,'貯蓄 投資表'!$J4:$L86,3,0)&gt;AZ31-BA25,0,VLOOKUP(BA2,'貯蓄 投資表'!$J4:$L86,3,0)))</f>
        <v>0</v>
      </c>
      <c r="BB26" s="70">
        <f>IF(BB3="","",IF(VLOOKUP(BB2,'貯蓄 投資表'!$J4:$L86,3,0)&gt;BA31-BB25,0,VLOOKUP(BB2,'貯蓄 投資表'!$J4:$L86,3,0)))</f>
        <v>0</v>
      </c>
      <c r="BC26" s="70">
        <f>IF(BC3="","",IF(VLOOKUP(BC2,'貯蓄 投資表'!$J4:$L86,3,0)&gt;BB31-BC25,0,VLOOKUP(BC2,'貯蓄 投資表'!$J4:$L86,3,0)))</f>
        <v>0</v>
      </c>
      <c r="BD26" s="70">
        <f>IF(BD3="","",IF(VLOOKUP(BD2,'貯蓄 投資表'!$J4:$L86,3,0)&gt;BC31-BD25,0,VLOOKUP(BD2,'貯蓄 投資表'!$J4:$L86,3,0)))</f>
        <v>0</v>
      </c>
      <c r="BE26" s="70">
        <f>IF(BE3="","",IF(VLOOKUP(BE2,'貯蓄 投資表'!$J4:$L86,3,0)&gt;BD31-BE25,0,VLOOKUP(BE2,'貯蓄 投資表'!$J4:$L86,3,0)))</f>
        <v>0</v>
      </c>
      <c r="BF26" s="70">
        <f>IF(BF3="","",IF(VLOOKUP(BF2,'貯蓄 投資表'!$J4:$L86,3,0)&gt;BE31-BF25,0,VLOOKUP(BF2,'貯蓄 投資表'!$J4:$L86,3,0)))</f>
        <v>0</v>
      </c>
      <c r="BG26" s="70">
        <f>IF(BG3="","",IF(VLOOKUP(BG2,'貯蓄 投資表'!$J4:$L86,3,0)&gt;BF31-BG25,0,VLOOKUP(BG2,'貯蓄 投資表'!$J4:$L86,3,0)))</f>
        <v>0</v>
      </c>
      <c r="BH26" s="70" t="str">
        <f>IF(BH3="","",IF(VLOOKUP(BH2,'貯蓄 投資表'!$J4:$L86,3,0)&gt;BG31-BH25,0,VLOOKUP(BH2,'貯蓄 投資表'!$J4:$L86,3,0)))</f>
        <v/>
      </c>
      <c r="BI26" s="70" t="str">
        <f>IF(BI3="","",IF(VLOOKUP(BI2,'貯蓄 投資表'!$J4:$L86,3,0)&gt;BH31-BI25,0,VLOOKUP(BI2,'貯蓄 投資表'!$J4:$L86,3,0)))</f>
        <v/>
      </c>
      <c r="BJ26" s="70" t="str">
        <f>IF(BJ3="","",IF(VLOOKUP(BJ2,'貯蓄 投資表'!$J4:$L86,3,0)&gt;BI31-BJ25,0,VLOOKUP(BJ2,'貯蓄 投資表'!$J4:$L86,3,0)))</f>
        <v/>
      </c>
      <c r="BK26" s="70" t="str">
        <f>IF(BK3="","",IF(VLOOKUP(BK2,'貯蓄 投資表'!$J4:$L86,3,0)&gt;BJ31-BK25,0,VLOOKUP(BK2,'貯蓄 投資表'!$J4:$L86,3,0)))</f>
        <v/>
      </c>
      <c r="BL26" s="70" t="str">
        <f>IF(BL3="","",IF(VLOOKUP(BL2,'貯蓄 投資表'!$J4:$L86,3,0)&gt;BK31-BL25,0,VLOOKUP(BL2,'貯蓄 投資表'!$J4:$L86,3,0)))</f>
        <v/>
      </c>
      <c r="BM26" s="70" t="str">
        <f>IF(BM3="","",IF(VLOOKUP(BM2,'貯蓄 投資表'!$J4:$L86,3,0)&gt;BL31-BM25,0,VLOOKUP(BM2,'貯蓄 投資表'!$J4:$L86,3,0)))</f>
        <v/>
      </c>
      <c r="BN26" s="70" t="str">
        <f>IF(BN3="","",IF(VLOOKUP(BN2,'貯蓄 投資表'!$J4:$L86,3,0)&gt;BM31-BN25,0,VLOOKUP(BN2,'貯蓄 投資表'!$J4:$L86,3,0)))</f>
        <v/>
      </c>
      <c r="BO26" s="70" t="str">
        <f>IF(BO3="","",IF(VLOOKUP(BO2,'貯蓄 投資表'!$J4:$L86,3,0)&gt;BN31-BO25,0,VLOOKUP(BO2,'貯蓄 投資表'!$J4:$L86,3,0)))</f>
        <v/>
      </c>
      <c r="BP26" s="70" t="str">
        <f>IF(BP3="","",IF(VLOOKUP(BP2,'貯蓄 投資表'!$J4:$L86,3,0)&gt;BO31-BP25,0,VLOOKUP(BP2,'貯蓄 投資表'!$J4:$L86,3,0)))</f>
        <v/>
      </c>
      <c r="BQ26" s="70" t="str">
        <f>IF(BQ3="","",IF(VLOOKUP(BQ2,'貯蓄 投資表'!$J4:$L86,3,0)&gt;BP31-BQ25,0,VLOOKUP(BQ2,'貯蓄 投資表'!$J4:$L86,3,0)))</f>
        <v/>
      </c>
      <c r="BR26" s="70" t="str">
        <f>IF(BR3="","",IF(VLOOKUP(BR2,'貯蓄 投資表'!$J4:$L86,3,0)&gt;BQ31-BR25,0,VLOOKUP(BR2,'貯蓄 投資表'!$J4:$L86,3,0)))</f>
        <v/>
      </c>
      <c r="BS26" s="70" t="str">
        <f>IF(BS3="","",IF(VLOOKUP(BS2,'貯蓄 投資表'!$J4:$L86,3,0)&gt;BR31-BS25,0,VLOOKUP(BS2,'貯蓄 投資表'!$J4:$L86,3,0)))</f>
        <v/>
      </c>
      <c r="BT26" s="70" t="str">
        <f>IF(BT3="","",IF(VLOOKUP(BT2,'貯蓄 投資表'!$J4:$L86,3,0)&gt;BS31-BT25,0,VLOOKUP(BT2,'貯蓄 投資表'!$J4:$L86,3,0)))</f>
        <v/>
      </c>
      <c r="BU26" s="70" t="str">
        <f>IF(BU3="","",IF(VLOOKUP(BU2,'貯蓄 投資表'!$J4:$L86,3,0)&gt;BT31-BU25,0,VLOOKUP(BU2,'貯蓄 投資表'!$J4:$L86,3,0)))</f>
        <v/>
      </c>
      <c r="BV26" s="70" t="str">
        <f>IF(BV3="","",IF(VLOOKUP(BV2,'貯蓄 投資表'!$J4:$L86,3,0)&gt;BU31-BV25,0,VLOOKUP(BV2,'貯蓄 投資表'!$J4:$L86,3,0)))</f>
        <v/>
      </c>
      <c r="BW26" s="70" t="str">
        <f>IF(BW3="","",IF(VLOOKUP(BW2,'貯蓄 投資表'!$J4:$L86,3,0)&gt;BV31-BW25,0,VLOOKUP(BW2,'貯蓄 投資表'!$J4:$L86,3,0)))</f>
        <v/>
      </c>
      <c r="BX26" s="70" t="str">
        <f>IF(BX3="","",IF(VLOOKUP(BX2,'貯蓄 投資表'!$J4:$L86,3,0)&gt;BW31-BX25,0,VLOOKUP(BX2,'貯蓄 投資表'!$J4:$L86,3,0)))</f>
        <v/>
      </c>
    </row>
    <row r="27" spans="1:76">
      <c r="A27" s="71"/>
      <c r="B27" s="71"/>
      <c r="C27" s="71"/>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row>
    <row r="28" spans="1:76" s="45" customFormat="1">
      <c r="A28" s="722" t="s">
        <v>10</v>
      </c>
      <c r="B28" s="723"/>
      <c r="C28" s="73"/>
      <c r="D28" s="74">
        <f t="shared" ref="D28" si="35">D10-D18</f>
        <v>-423</v>
      </c>
      <c r="E28" s="74">
        <f>IF(E3="","",E10-E18)</f>
        <v>122.20000000000005</v>
      </c>
      <c r="F28" s="74">
        <f t="shared" ref="F28:BQ28" si="36">IF(F3="","",F10-F18)</f>
        <v>127.57099999999991</v>
      </c>
      <c r="G28" s="74">
        <f t="shared" si="36"/>
        <v>138.11565499999995</v>
      </c>
      <c r="H28" s="74">
        <f t="shared" si="36"/>
        <v>143.83666027499999</v>
      </c>
      <c r="I28" s="74">
        <f t="shared" si="36"/>
        <v>154.73675198137505</v>
      </c>
      <c r="J28" s="74">
        <f t="shared" si="36"/>
        <v>165.8187077723569</v>
      </c>
      <c r="K28" s="74">
        <f t="shared" si="36"/>
        <v>177.08534742275981</v>
      </c>
      <c r="L28" s="74">
        <f t="shared" si="36"/>
        <v>168.53953346308799</v>
      </c>
      <c r="M28" s="74">
        <f t="shared" si="36"/>
        <v>180.1841718231658</v>
      </c>
      <c r="N28" s="74">
        <f t="shared" si="36"/>
        <v>-127.9777875145644</v>
      </c>
      <c r="O28" s="74">
        <f t="shared" si="36"/>
        <v>162.05665014806391</v>
      </c>
      <c r="P28" s="74">
        <f t="shared" si="36"/>
        <v>174.29052489800847</v>
      </c>
      <c r="Q28" s="74">
        <f t="shared" si="36"/>
        <v>181.72692289419069</v>
      </c>
      <c r="R28" s="74">
        <f t="shared" si="36"/>
        <v>149.36897706092941</v>
      </c>
      <c r="S28" s="74">
        <f t="shared" si="36"/>
        <v>162.21986779178565</v>
      </c>
      <c r="T28" s="74">
        <f t="shared" si="36"/>
        <v>130.28282366397968</v>
      </c>
      <c r="U28" s="74">
        <f t="shared" si="36"/>
        <v>143.5611221635329</v>
      </c>
      <c r="V28" s="74">
        <f t="shared" si="36"/>
        <v>162.05809042130261</v>
      </c>
      <c r="W28" s="74">
        <f t="shared" si="36"/>
        <v>175.77710596006523</v>
      </c>
      <c r="X28" s="74">
        <f t="shared" si="36"/>
        <v>-5.2784025471780751</v>
      </c>
      <c r="Y28" s="74">
        <f t="shared" si="36"/>
        <v>308.89504549248625</v>
      </c>
      <c r="Z28" s="74">
        <f t="shared" si="36"/>
        <v>423.30098337313541</v>
      </c>
      <c r="AA28" s="74">
        <f t="shared" si="36"/>
        <v>437.94299788298531</v>
      </c>
      <c r="AB28" s="74">
        <f t="shared" si="36"/>
        <v>452.82473010927902</v>
      </c>
      <c r="AC28" s="74">
        <f t="shared" si="36"/>
        <v>1107.1935929688893</v>
      </c>
      <c r="AD28" s="74">
        <f t="shared" si="36"/>
        <v>-346.84543906626629</v>
      </c>
      <c r="AE28" s="74">
        <f t="shared" si="36"/>
        <v>-348.89466626159765</v>
      </c>
      <c r="AF28" s="74">
        <f t="shared" si="36"/>
        <v>-350.95413959290568</v>
      </c>
      <c r="AG28" s="74">
        <f t="shared" si="36"/>
        <v>-353.02391029087016</v>
      </c>
      <c r="AH28" s="74">
        <f t="shared" si="36"/>
        <v>-595.42002486860224</v>
      </c>
      <c r="AI28" s="74">
        <f t="shared" si="36"/>
        <v>-297.16212499294511</v>
      </c>
      <c r="AJ28" s="74">
        <f t="shared" si="36"/>
        <v>-298.91293561790985</v>
      </c>
      <c r="AK28" s="74">
        <f t="shared" si="36"/>
        <v>-300.6725002959995</v>
      </c>
      <c r="AL28" s="74">
        <f t="shared" si="36"/>
        <v>-302.44086279747944</v>
      </c>
      <c r="AM28" s="74">
        <f t="shared" si="36"/>
        <v>-184.21806711146678</v>
      </c>
      <c r="AN28" s="74">
        <f t="shared" si="36"/>
        <v>-34.00415744702417</v>
      </c>
      <c r="AO28" s="74">
        <f t="shared" si="36"/>
        <v>-35.799178234259273</v>
      </c>
      <c r="AP28" s="74">
        <f t="shared" si="36"/>
        <v>-37.603174125430542</v>
      </c>
      <c r="AQ28" s="74">
        <f t="shared" si="36"/>
        <v>-39.41618999605771</v>
      </c>
      <c r="AR28" s="74">
        <f t="shared" si="36"/>
        <v>-341.23827094603803</v>
      </c>
      <c r="AS28" s="74">
        <f t="shared" si="36"/>
        <v>-28.06946230076818</v>
      </c>
      <c r="AT28" s="74">
        <f t="shared" si="36"/>
        <v>-29.909809612271999</v>
      </c>
      <c r="AU28" s="74">
        <f t="shared" si="36"/>
        <v>-31.759358660333362</v>
      </c>
      <c r="AV28" s="74">
        <f t="shared" si="36"/>
        <v>-33.61815545363504</v>
      </c>
      <c r="AW28" s="74">
        <f t="shared" si="36"/>
        <v>-35.486246230903191</v>
      </c>
      <c r="AX28" s="74">
        <f t="shared" si="36"/>
        <v>-37.363677462057694</v>
      </c>
      <c r="AY28" s="74">
        <f t="shared" si="36"/>
        <v>-39.250495849368008</v>
      </c>
      <c r="AZ28" s="74">
        <f t="shared" si="36"/>
        <v>-41.146748328614876</v>
      </c>
      <c r="BA28" s="74">
        <f t="shared" si="36"/>
        <v>-43.052482070257952</v>
      </c>
      <c r="BB28" s="74">
        <f t="shared" si="36"/>
        <v>-44.967744480609269</v>
      </c>
      <c r="BC28" s="74">
        <f t="shared" si="36"/>
        <v>-46.892583203012293</v>
      </c>
      <c r="BD28" s="74">
        <f t="shared" si="36"/>
        <v>-48.827046119027329</v>
      </c>
      <c r="BE28" s="74">
        <f t="shared" si="36"/>
        <v>-50.771181349622452</v>
      </c>
      <c r="BF28" s="74">
        <f t="shared" si="36"/>
        <v>-52.72503725637057</v>
      </c>
      <c r="BG28" s="74">
        <f t="shared" si="36"/>
        <v>-54.688662442652401</v>
      </c>
      <c r="BH28" s="74" t="str">
        <f t="shared" si="36"/>
        <v/>
      </c>
      <c r="BI28" s="74" t="str">
        <f t="shared" si="36"/>
        <v/>
      </c>
      <c r="BJ28" s="74" t="str">
        <f t="shared" si="36"/>
        <v/>
      </c>
      <c r="BK28" s="74" t="str">
        <f t="shared" si="36"/>
        <v/>
      </c>
      <c r="BL28" s="74" t="str">
        <f t="shared" si="36"/>
        <v/>
      </c>
      <c r="BM28" s="74" t="str">
        <f t="shared" si="36"/>
        <v/>
      </c>
      <c r="BN28" s="74" t="str">
        <f t="shared" si="36"/>
        <v/>
      </c>
      <c r="BO28" s="74" t="str">
        <f t="shared" si="36"/>
        <v/>
      </c>
      <c r="BP28" s="74" t="str">
        <f t="shared" si="36"/>
        <v/>
      </c>
      <c r="BQ28" s="74" t="str">
        <f t="shared" si="36"/>
        <v/>
      </c>
      <c r="BR28" s="74" t="str">
        <f t="shared" ref="BR28:BX28" si="37">IF(BR3="","",BR10-BR18)</f>
        <v/>
      </c>
      <c r="BS28" s="74" t="str">
        <f t="shared" si="37"/>
        <v/>
      </c>
      <c r="BT28" s="74" t="str">
        <f t="shared" si="37"/>
        <v/>
      </c>
      <c r="BU28" s="74" t="str">
        <f t="shared" si="37"/>
        <v/>
      </c>
      <c r="BV28" s="74" t="str">
        <f t="shared" si="37"/>
        <v/>
      </c>
      <c r="BW28" s="74" t="str">
        <f t="shared" si="37"/>
        <v/>
      </c>
      <c r="BX28" s="74" t="str">
        <f t="shared" si="37"/>
        <v/>
      </c>
    </row>
    <row r="29" spans="1:76">
      <c r="A29" s="75"/>
      <c r="B29" s="75"/>
      <c r="C29" s="75"/>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row>
    <row r="30" spans="1:76" s="45" customFormat="1">
      <c r="A30" s="720" t="s">
        <v>7</v>
      </c>
      <c r="B30" s="721"/>
      <c r="C30" s="77"/>
      <c r="D30" s="78">
        <f t="shared" ref="D30" si="38">SUM(D31:D33)</f>
        <v>125</v>
      </c>
      <c r="E30" s="78">
        <f>IF(E3="","",SUM(E31:E33))</f>
        <v>296.64000000000004</v>
      </c>
      <c r="F30" s="78">
        <f t="shared" ref="F30:BQ30" si="39">IF(F3="","",SUM(F31:F33))</f>
        <v>475.13419999999996</v>
      </c>
      <c r="G30" s="78">
        <f t="shared" si="39"/>
        <v>665.70075099999985</v>
      </c>
      <c r="H30" s="78">
        <f t="shared" si="39"/>
        <v>863.56183415499993</v>
      </c>
      <c r="I30" s="78">
        <f t="shared" si="39"/>
        <v>1073.943741702775</v>
      </c>
      <c r="J30" s="78">
        <f t="shared" si="39"/>
        <v>1297.0769597085239</v>
      </c>
      <c r="K30" s="78">
        <f t="shared" si="39"/>
        <v>1533.1962526716775</v>
      </c>
      <c r="L30" s="78">
        <f t="shared" si="39"/>
        <v>1762.5407500413712</v>
      </c>
      <c r="M30" s="78">
        <f t="shared" si="39"/>
        <v>2005.3540346883406</v>
      </c>
      <c r="N30" s="78">
        <f t="shared" si="39"/>
        <v>1941.884233382294</v>
      </c>
      <c r="O30" s="78">
        <f t="shared" si="39"/>
        <v>2170.3841093251312</v>
      </c>
      <c r="P30" s="78">
        <f t="shared" si="39"/>
        <v>2413.1111567917565</v>
      </c>
      <c r="Q30" s="78">
        <f t="shared" si="39"/>
        <v>2665.3276979316224</v>
      </c>
      <c r="R30" s="78">
        <f t="shared" si="39"/>
        <v>2887.3009817855973</v>
      </c>
      <c r="S30" s="78">
        <f t="shared" si="39"/>
        <v>3124.3032855742194</v>
      </c>
      <c r="T30" s="78">
        <f t="shared" si="39"/>
        <v>3331.6120183149415</v>
      </c>
      <c r="U30" s="78">
        <f t="shared" si="39"/>
        <v>3554.5098268275187</v>
      </c>
      <c r="V30" s="78">
        <f t="shared" si="39"/>
        <v>3798.2847041883365</v>
      </c>
      <c r="W30" s="78">
        <f t="shared" si="39"/>
        <v>4058.2301006961025</v>
      </c>
      <c r="X30" s="78">
        <f t="shared" si="39"/>
        <v>4139.6450374130563</v>
      </c>
      <c r="Y30" s="78">
        <f t="shared" si="39"/>
        <v>4537.8342223475984</v>
      </c>
      <c r="Z30" s="78">
        <f t="shared" si="39"/>
        <v>5053.108169346051</v>
      </c>
      <c r="AA30" s="78">
        <f t="shared" si="39"/>
        <v>5585.7833197631135</v>
      </c>
      <c r="AB30" s="78">
        <f t="shared" si="39"/>
        <v>6136.1821669824913</v>
      </c>
      <c r="AC30" s="78">
        <f t="shared" si="39"/>
        <v>7343.8771005747831</v>
      </c>
      <c r="AD30" s="78">
        <f t="shared" si="39"/>
        <v>7052.5480423506215</v>
      </c>
      <c r="AE30" s="78">
        <f t="shared" si="39"/>
        <v>6760.8352483563904</v>
      </c>
      <c r="AF30" s="78">
        <f t="shared" si="39"/>
        <v>6468.7784371988737</v>
      </c>
      <c r="AG30" s="78">
        <f t="shared" si="39"/>
        <v>6176.4187751964546</v>
      </c>
      <c r="AH30" s="78">
        <f t="shared" si="39"/>
        <v>5643.4829260649558</v>
      </c>
      <c r="AI30" s="78">
        <f t="shared" si="39"/>
        <v>5410.6795020812278</v>
      </c>
      <c r="AJ30" s="78">
        <f t="shared" si="39"/>
        <v>5178.0560285028114</v>
      </c>
      <c r="AK30" s="78">
        <f t="shared" si="39"/>
        <v>4945.6616741074904</v>
      </c>
      <c r="AL30" s="78">
        <f t="shared" si="39"/>
        <v>4713.5473015877096</v>
      </c>
      <c r="AM30" s="78">
        <f t="shared" si="39"/>
        <v>4478.1655194622726</v>
      </c>
      <c r="AN30" s="78">
        <f t="shared" si="39"/>
        <v>4391.4627355508583</v>
      </c>
      <c r="AO30" s="78">
        <f t="shared" si="39"/>
        <v>4301.3839720582782</v>
      </c>
      <c r="AP30" s="78">
        <f t="shared" si="39"/>
        <v>4207.8728251167759</v>
      </c>
      <c r="AQ30" s="78">
        <f t="shared" si="39"/>
        <v>4110.8714231201657</v>
      </c>
      <c r="AR30" s="78">
        <f t="shared" si="39"/>
        <v>3710.3203838135582</v>
      </c>
      <c r="AS30" s="78">
        <f t="shared" si="39"/>
        <v>3621.1587701014032</v>
      </c>
      <c r="AT30" s="78">
        <f t="shared" si="39"/>
        <v>3528.3240445354031</v>
      </c>
      <c r="AU30" s="78">
        <f t="shared" si="39"/>
        <v>3431.7520224427294</v>
      </c>
      <c r="AV30" s="78">
        <f t="shared" si="39"/>
        <v>3331.3768236537844</v>
      </c>
      <c r="AW30" s="78">
        <f t="shared" si="39"/>
        <v>3227.1308227875115</v>
      </c>
      <c r="AX30" s="78">
        <f t="shared" si="39"/>
        <v>3118.9445980510227</v>
      </c>
      <c r="AY30" s="78">
        <f t="shared" si="39"/>
        <v>3006.7468785089914</v>
      </c>
      <c r="AZ30" s="78">
        <f t="shared" si="39"/>
        <v>2890.4644897769326</v>
      </c>
      <c r="BA30" s="78">
        <f t="shared" si="39"/>
        <v>2770.0222980911276</v>
      </c>
      <c r="BB30" s="78">
        <f t="shared" si="39"/>
        <v>2645.343152706505</v>
      </c>
      <c r="BC30" s="78">
        <f t="shared" si="39"/>
        <v>2516.3478265723593</v>
      </c>
      <c r="BD30" s="78">
        <f t="shared" si="39"/>
        <v>2382.9549552342642</v>
      </c>
      <c r="BE30" s="78">
        <f t="shared" si="39"/>
        <v>2245.0809739090018</v>
      </c>
      <c r="BF30" s="78">
        <f t="shared" si="39"/>
        <v>2102.6400526777225</v>
      </c>
      <c r="BG30" s="78">
        <f t="shared" si="39"/>
        <v>1955.5440297409136</v>
      </c>
      <c r="BH30" s="78" t="str">
        <f t="shared" si="39"/>
        <v/>
      </c>
      <c r="BI30" s="78" t="str">
        <f t="shared" si="39"/>
        <v/>
      </c>
      <c r="BJ30" s="78" t="str">
        <f t="shared" si="39"/>
        <v/>
      </c>
      <c r="BK30" s="78" t="str">
        <f t="shared" si="39"/>
        <v/>
      </c>
      <c r="BL30" s="78" t="str">
        <f t="shared" si="39"/>
        <v/>
      </c>
      <c r="BM30" s="78" t="str">
        <f t="shared" si="39"/>
        <v/>
      </c>
      <c r="BN30" s="78" t="str">
        <f t="shared" si="39"/>
        <v/>
      </c>
      <c r="BO30" s="78" t="str">
        <f t="shared" si="39"/>
        <v/>
      </c>
      <c r="BP30" s="78" t="str">
        <f t="shared" si="39"/>
        <v/>
      </c>
      <c r="BQ30" s="78" t="str">
        <f t="shared" si="39"/>
        <v/>
      </c>
      <c r="BR30" s="78" t="str">
        <f t="shared" ref="BR30:BX30" si="40">IF(BR3="","",SUM(BR31:BR33))</f>
        <v/>
      </c>
      <c r="BS30" s="78" t="str">
        <f t="shared" si="40"/>
        <v/>
      </c>
      <c r="BT30" s="78" t="str">
        <f t="shared" si="40"/>
        <v/>
      </c>
      <c r="BU30" s="78" t="str">
        <f t="shared" si="40"/>
        <v/>
      </c>
      <c r="BV30" s="78" t="str">
        <f t="shared" si="40"/>
        <v/>
      </c>
      <c r="BW30" s="78" t="str">
        <f t="shared" si="40"/>
        <v/>
      </c>
      <c r="BX30" s="78" t="str">
        <f t="shared" si="40"/>
        <v/>
      </c>
    </row>
    <row r="31" spans="1:76">
      <c r="A31" s="79"/>
      <c r="B31" s="80" t="s">
        <v>177</v>
      </c>
      <c r="C31" s="81">
        <v>0</v>
      </c>
      <c r="D31" s="82">
        <f>(C36+D28)*(1+$C31*0.8)</f>
        <v>77</v>
      </c>
      <c r="E31" s="82">
        <f>IF(E3="","",(D31+E28)*(1+$C31*0.8))</f>
        <v>199.20000000000005</v>
      </c>
      <c r="F31" s="82">
        <f t="shared" ref="F31:BQ31" si="41">IF(F3="","",(E31+F28)*(1+$C31*0.8))</f>
        <v>326.77099999999996</v>
      </c>
      <c r="G31" s="82">
        <f t="shared" si="41"/>
        <v>464.88665499999991</v>
      </c>
      <c r="H31" s="82">
        <f t="shared" si="41"/>
        <v>608.72331527499989</v>
      </c>
      <c r="I31" s="82">
        <f t="shared" si="41"/>
        <v>763.46006725637494</v>
      </c>
      <c r="J31" s="82">
        <f t="shared" si="41"/>
        <v>929.27877502873184</v>
      </c>
      <c r="K31" s="82">
        <f t="shared" si="41"/>
        <v>1106.3641224514918</v>
      </c>
      <c r="L31" s="82">
        <f t="shared" si="41"/>
        <v>1274.9036559145798</v>
      </c>
      <c r="M31" s="82">
        <f t="shared" si="41"/>
        <v>1455.0878277377456</v>
      </c>
      <c r="N31" s="82">
        <f t="shared" si="41"/>
        <v>1327.1100402231812</v>
      </c>
      <c r="O31" s="82">
        <f t="shared" si="41"/>
        <v>1489.1666903712451</v>
      </c>
      <c r="P31" s="82">
        <f t="shared" si="41"/>
        <v>1663.4572152692535</v>
      </c>
      <c r="Q31" s="82">
        <f t="shared" si="41"/>
        <v>1845.1841381634442</v>
      </c>
      <c r="R31" s="82">
        <f t="shared" si="41"/>
        <v>1994.5531152243736</v>
      </c>
      <c r="S31" s="82">
        <f t="shared" si="41"/>
        <v>2156.7729830161593</v>
      </c>
      <c r="T31" s="82">
        <f t="shared" si="41"/>
        <v>2287.0558066801391</v>
      </c>
      <c r="U31" s="82">
        <f t="shared" si="41"/>
        <v>2430.6169288436722</v>
      </c>
      <c r="V31" s="82">
        <f t="shared" si="41"/>
        <v>2592.6750192649747</v>
      </c>
      <c r="W31" s="82">
        <f t="shared" si="41"/>
        <v>2768.4521252250397</v>
      </c>
      <c r="X31" s="82">
        <f t="shared" si="41"/>
        <v>2763.1737226778614</v>
      </c>
      <c r="Y31" s="82">
        <f t="shared" si="41"/>
        <v>3072.0687681703475</v>
      </c>
      <c r="Z31" s="82">
        <f t="shared" si="41"/>
        <v>3495.3697515434828</v>
      </c>
      <c r="AA31" s="82">
        <f t="shared" si="41"/>
        <v>3933.3127494264681</v>
      </c>
      <c r="AB31" s="82">
        <f t="shared" si="41"/>
        <v>4386.1374795357469</v>
      </c>
      <c r="AC31" s="82">
        <f t="shared" si="41"/>
        <v>5493.3310725046358</v>
      </c>
      <c r="AD31" s="82">
        <f t="shared" si="41"/>
        <v>5146.4856334383694</v>
      </c>
      <c r="AE31" s="82">
        <f t="shared" si="41"/>
        <v>4797.5909671767713</v>
      </c>
      <c r="AF31" s="82">
        <f t="shared" si="41"/>
        <v>4446.6368275838659</v>
      </c>
      <c r="AG31" s="82">
        <f t="shared" si="41"/>
        <v>4093.6129172929959</v>
      </c>
      <c r="AH31" s="82">
        <f t="shared" si="41"/>
        <v>3498.1928924243939</v>
      </c>
      <c r="AI31" s="82">
        <f t="shared" si="41"/>
        <v>3201.030767431449</v>
      </c>
      <c r="AJ31" s="82">
        <f t="shared" si="41"/>
        <v>2902.1178318135389</v>
      </c>
      <c r="AK31" s="82">
        <f t="shared" si="41"/>
        <v>2601.4453315175397</v>
      </c>
      <c r="AL31" s="82">
        <f t="shared" si="41"/>
        <v>2299.0044687200602</v>
      </c>
      <c r="AM31" s="82">
        <f t="shared" si="41"/>
        <v>2114.7864016085932</v>
      </c>
      <c r="AN31" s="82">
        <f t="shared" si="41"/>
        <v>2080.782244161569</v>
      </c>
      <c r="AO31" s="82">
        <f t="shared" si="41"/>
        <v>2044.9830659273098</v>
      </c>
      <c r="AP31" s="82">
        <f t="shared" si="41"/>
        <v>2007.3798918018792</v>
      </c>
      <c r="AQ31" s="82">
        <f t="shared" si="41"/>
        <v>1967.9637018058215</v>
      </c>
      <c r="AR31" s="82">
        <f t="shared" si="41"/>
        <v>1626.7254308597835</v>
      </c>
      <c r="AS31" s="82">
        <f t="shared" si="41"/>
        <v>1598.6559685590153</v>
      </c>
      <c r="AT31" s="82">
        <f t="shared" si="41"/>
        <v>1568.7461589467432</v>
      </c>
      <c r="AU31" s="82">
        <f t="shared" si="41"/>
        <v>1536.9868002864098</v>
      </c>
      <c r="AV31" s="82">
        <f t="shared" si="41"/>
        <v>1503.3686448327749</v>
      </c>
      <c r="AW31" s="82">
        <f t="shared" si="41"/>
        <v>1467.8823986018717</v>
      </c>
      <c r="AX31" s="82">
        <f t="shared" si="41"/>
        <v>1430.518721139814</v>
      </c>
      <c r="AY31" s="82">
        <f t="shared" si="41"/>
        <v>1391.268225290446</v>
      </c>
      <c r="AZ31" s="82">
        <f t="shared" si="41"/>
        <v>1350.1214769618311</v>
      </c>
      <c r="BA31" s="82">
        <f t="shared" si="41"/>
        <v>1307.0689948915733</v>
      </c>
      <c r="BB31" s="82">
        <f t="shared" si="41"/>
        <v>1262.101250410964</v>
      </c>
      <c r="BC31" s="82">
        <f t="shared" si="41"/>
        <v>1215.2086672079517</v>
      </c>
      <c r="BD31" s="82">
        <f t="shared" si="41"/>
        <v>1166.3816210889245</v>
      </c>
      <c r="BE31" s="82">
        <f t="shared" si="41"/>
        <v>1115.6104397393019</v>
      </c>
      <c r="BF31" s="82">
        <f t="shared" si="41"/>
        <v>1062.8854024829313</v>
      </c>
      <c r="BG31" s="82">
        <f t="shared" si="41"/>
        <v>1008.1967400402789</v>
      </c>
      <c r="BH31" s="82" t="str">
        <f t="shared" si="41"/>
        <v/>
      </c>
      <c r="BI31" s="82" t="str">
        <f t="shared" si="41"/>
        <v/>
      </c>
      <c r="BJ31" s="82" t="str">
        <f t="shared" si="41"/>
        <v/>
      </c>
      <c r="BK31" s="82" t="str">
        <f t="shared" si="41"/>
        <v/>
      </c>
      <c r="BL31" s="82" t="str">
        <f t="shared" si="41"/>
        <v/>
      </c>
      <c r="BM31" s="82" t="str">
        <f t="shared" si="41"/>
        <v/>
      </c>
      <c r="BN31" s="82" t="str">
        <f t="shared" si="41"/>
        <v/>
      </c>
      <c r="BO31" s="82" t="str">
        <f t="shared" si="41"/>
        <v/>
      </c>
      <c r="BP31" s="82" t="str">
        <f t="shared" si="41"/>
        <v/>
      </c>
      <c r="BQ31" s="82" t="str">
        <f t="shared" si="41"/>
        <v/>
      </c>
      <c r="BR31" s="82" t="str">
        <f t="shared" ref="BR31:BX31" si="42">IF(BR3="","",(BQ31+BR28)*(1+$C31*0.8))</f>
        <v/>
      </c>
      <c r="BS31" s="82" t="str">
        <f t="shared" si="42"/>
        <v/>
      </c>
      <c r="BT31" s="82" t="str">
        <f t="shared" si="42"/>
        <v/>
      </c>
      <c r="BU31" s="82" t="str">
        <f t="shared" si="42"/>
        <v/>
      </c>
      <c r="BV31" s="82" t="str">
        <f t="shared" si="42"/>
        <v/>
      </c>
      <c r="BW31" s="82" t="str">
        <f t="shared" si="42"/>
        <v/>
      </c>
      <c r="BX31" s="82" t="str">
        <f t="shared" si="42"/>
        <v/>
      </c>
    </row>
    <row r="32" spans="1:76">
      <c r="B32" s="83" t="str">
        <f>入力シート!F13</f>
        <v>NISA</v>
      </c>
      <c r="C32" s="84">
        <f>入力シート!J257</f>
        <v>0.03</v>
      </c>
      <c r="D32" s="85">
        <f>(C37-D15)*(1+$C32*(1-入力シート!L257))+D25</f>
        <v>48</v>
      </c>
      <c r="E32" s="85">
        <f>IF(E3="","",(D32-E15)*(1+$C32*(1-入力シート!$L257))+E25)</f>
        <v>97.44</v>
      </c>
      <c r="F32" s="85">
        <f>IF(F3="","",(E32-F15)*(1+$C32*(1-入力シート!$L257))+F25)</f>
        <v>148.36320000000001</v>
      </c>
      <c r="G32" s="85">
        <f>IF(G3="","",(F32-G15)*(1+$C32*(1-入力シート!$L257))+G25)</f>
        <v>200.81409600000001</v>
      </c>
      <c r="H32" s="85">
        <f>IF(H3="","",(G32-H15)*(1+$C32*(1-入力シート!$L257))+H25)</f>
        <v>254.83851888000001</v>
      </c>
      <c r="I32" s="85">
        <f>IF(I3="","",(H32-I15)*(1+$C32*(1-入力シート!$L257))+I25)</f>
        <v>310.48367444640002</v>
      </c>
      <c r="J32" s="85">
        <f>IF(J3="","",(I32-J15)*(1+$C32*(1-入力シート!$L257))+J25)</f>
        <v>367.79818467979203</v>
      </c>
      <c r="K32" s="85">
        <f>IF(K3="","",(J32-K15)*(1+$C32*(1-入力シート!$L257))+K25)</f>
        <v>426.83213022018577</v>
      </c>
      <c r="L32" s="85">
        <f>IF(L3="","",(K32-L15)*(1+$C32*(1-入力シート!$L257))+L25)</f>
        <v>487.63709412679134</v>
      </c>
      <c r="M32" s="85">
        <f>IF(M3="","",(L32-M15)*(1+$C32*(1-入力シート!$L257))+M25)</f>
        <v>550.26620695059512</v>
      </c>
      <c r="N32" s="85">
        <f>IF(N3="","",(M32-N15)*(1+$C32*(1-入力シート!$L257))+N25)</f>
        <v>614.774193159113</v>
      </c>
      <c r="O32" s="85">
        <f>IF(O3="","",(N32-O15)*(1+$C32*(1-入力シート!$L257))+O25)</f>
        <v>681.21741895388641</v>
      </c>
      <c r="P32" s="85">
        <f>IF(P3="","",(O32-P15)*(1+$C32*(1-入力シート!$L257))+P25)</f>
        <v>749.65394152250303</v>
      </c>
      <c r="Q32" s="85">
        <f>IF(Q3="","",(P32-Q15)*(1+$C32*(1-入力シート!$L257))+Q25)</f>
        <v>820.14355976817819</v>
      </c>
      <c r="R32" s="85">
        <f>IF(R3="","",(Q32-R15)*(1+$C32*(1-入力シート!$L257))+R25)</f>
        <v>892.74786656122353</v>
      </c>
      <c r="S32" s="85">
        <f>IF(S3="","",(R32-S15)*(1+$C32*(1-入力シート!$L257))+S25)</f>
        <v>967.53030255806027</v>
      </c>
      <c r="T32" s="85">
        <f>IF(T3="","",(S32-T15)*(1+$C32*(1-入力シート!$L257))+T25)</f>
        <v>1044.5562116348021</v>
      </c>
      <c r="U32" s="85">
        <f>IF(U3="","",(T32-U15)*(1+$C32*(1-入力シート!$L257))+U25)</f>
        <v>1123.8928979838463</v>
      </c>
      <c r="V32" s="85">
        <f>IF(V3="","",(U32-V15)*(1+$C32*(1-入力シート!$L257))+V25)</f>
        <v>1205.6096849233618</v>
      </c>
      <c r="W32" s="85">
        <f>IF(W3="","",(V32-W15)*(1+$C32*(1-入力シート!$L257))+W25)</f>
        <v>1289.7779754710627</v>
      </c>
      <c r="X32" s="85">
        <f>IF(X3="","",(W32-X15)*(1+$C32*(1-入力シート!$L257))+X25)</f>
        <v>1376.4713147351947</v>
      </c>
      <c r="Y32" s="85">
        <f>IF(Y3="","",(X32-Y15)*(1+$C32*(1-入力シート!$L257))+Y25)</f>
        <v>1465.7654541772506</v>
      </c>
      <c r="Z32" s="85">
        <f>IF(Z3="","",(Y32-Z15)*(1+$C32*(1-入力シート!$L257))+Z25)</f>
        <v>1557.7384178025682</v>
      </c>
      <c r="AA32" s="85">
        <f>IF(AA3="","",(Z32-AA15)*(1+$C32*(1-入力シート!$L257))+AA25)</f>
        <v>1652.4705703366453</v>
      </c>
      <c r="AB32" s="85">
        <f>IF(AB3="","",(AA32-AB15)*(1+$C32*(1-入力シート!$L257))+AB25)</f>
        <v>1750.0446874467448</v>
      </c>
      <c r="AC32" s="85">
        <f>IF(AC3="","",(AB32-AC15)*(1+$C32*(1-入力シート!$L257))+AC25)</f>
        <v>1850.5460280701473</v>
      </c>
      <c r="AD32" s="85">
        <f>IF(AD3="","",(AC32-AD15)*(1+$C32*(1-入力シート!$L257))+AD25)</f>
        <v>1906.0624089122516</v>
      </c>
      <c r="AE32" s="85">
        <f>IF(AE3="","",(AD32-AE15)*(1+$C32*(1-入力シート!$L257))+AE25)</f>
        <v>1963.2442811796193</v>
      </c>
      <c r="AF32" s="85">
        <f>IF(AF3="","",(AE32-AF15)*(1+$C32*(1-入力シート!$L257))+AF25)</f>
        <v>2022.1416096150078</v>
      </c>
      <c r="AG32" s="85">
        <f>IF(AG3="","",(AF32-AG15)*(1+$C32*(1-入力シート!$L257))+AG25)</f>
        <v>2082.8058579034582</v>
      </c>
      <c r="AH32" s="85">
        <f>IF(AH3="","",(AG32-AH15)*(1+$C32*(1-入力シート!$L257))+AH25)</f>
        <v>2145.2900336405619</v>
      </c>
      <c r="AI32" s="85">
        <f>IF(AI3="","",(AH32-AI15)*(1+$C32*(1-入力シート!$L257))+AI25)</f>
        <v>2209.6487346497788</v>
      </c>
      <c r="AJ32" s="85">
        <f>IF(AJ3="","",(AI32-AJ15)*(1+$C32*(1-入力シート!$L257))+AJ25)</f>
        <v>2275.9381966892724</v>
      </c>
      <c r="AK32" s="85">
        <f>IF(AK3="","",(AJ32-AK15)*(1+$C32*(1-入力シート!$L257))+AK25)</f>
        <v>2344.2163425899507</v>
      </c>
      <c r="AL32" s="85">
        <f>IF(AL3="","",(AK32-AL15)*(1+$C32*(1-入力シート!$L257))+AL25)</f>
        <v>2414.5428328676494</v>
      </c>
      <c r="AM32" s="85">
        <f>IF(AM3="","",(AL32-AM15)*(1+$C32*(1-入力シート!$L257))+AM25)</f>
        <v>2363.379117853679</v>
      </c>
      <c r="AN32" s="85">
        <f>IF(AN3="","",(AM32-AN15)*(1+$C32*(1-入力シート!$L257))+AN25)</f>
        <v>2310.6804913892893</v>
      </c>
      <c r="AO32" s="85">
        <f>IF(AO3="","",(AN32-AO15)*(1+$C32*(1-入力シート!$L257))+AO25)</f>
        <v>2256.400906130968</v>
      </c>
      <c r="AP32" s="85">
        <f>IF(AP3="","",(AO32-AP15)*(1+$C32*(1-入力シート!$L257))+AP25)</f>
        <v>2200.4929333148971</v>
      </c>
      <c r="AQ32" s="85">
        <f>IF(AQ3="","",(AP32-AQ15)*(1+$C32*(1-入力シート!$L257))+AQ25)</f>
        <v>2142.9077213143441</v>
      </c>
      <c r="AR32" s="85">
        <f>IF(AR3="","",(AQ32-AR15)*(1+$C32*(1-入力シート!$L257))+AR25)</f>
        <v>2083.5949529537747</v>
      </c>
      <c r="AS32" s="85">
        <f>IF(AS3="","",(AR32-AS15)*(1+$C32*(1-入力シート!$L257))+AS25)</f>
        <v>2022.5028015423879</v>
      </c>
      <c r="AT32" s="85">
        <f>IF(AT3="","",(AS32-AT15)*(1+$C32*(1-入力シート!$L257))+AT25)</f>
        <v>1959.5778855886597</v>
      </c>
      <c r="AU32" s="85">
        <f>IF(AU3="","",(AT32-AU15)*(1+$C32*(1-入力シート!$L257))+AU25)</f>
        <v>1894.7652221563196</v>
      </c>
      <c r="AV32" s="85">
        <f>IF(AV3="","",(AU32-AV15)*(1+$C32*(1-入力シート!$L257))+AV25)</f>
        <v>1828.0081788210093</v>
      </c>
      <c r="AW32" s="85">
        <f>IF(AW3="","",(AV32-AW15)*(1+$C32*(1-入力シート!$L257))+AW25)</f>
        <v>1759.2484241856396</v>
      </c>
      <c r="AX32" s="85">
        <f>IF(AX3="","",(AW32-AX15)*(1+$C32*(1-入力シート!$L257))+AX25)</f>
        <v>1688.4258769112089</v>
      </c>
      <c r="AY32" s="85">
        <f>IF(AY3="","",(AX32-AY15)*(1+$C32*(1-入力シート!$L257))+AY25)</f>
        <v>1615.4786532185451</v>
      </c>
      <c r="AZ32" s="85">
        <f>IF(AZ3="","",(AY32-AZ15)*(1+$C32*(1-入力シート!$L257))+AZ25)</f>
        <v>1540.3430128151015</v>
      </c>
      <c r="BA32" s="85">
        <f>IF(BA3="","",(AZ32-BA15)*(1+$C32*(1-入力シート!$L257))+BA25)</f>
        <v>1462.9533031995545</v>
      </c>
      <c r="BB32" s="85">
        <f>IF(BB3="","",(BA32-BB15)*(1+$C32*(1-入力シート!$L257))+BB25)</f>
        <v>1383.2419022955412</v>
      </c>
      <c r="BC32" s="85">
        <f>IF(BC3="","",(BB32-BC15)*(1+$C32*(1-入力シート!$L257))+BC25)</f>
        <v>1301.1391593644075</v>
      </c>
      <c r="BD32" s="85">
        <f>IF(BD3="","",(BC32-BD15)*(1+$C32*(1-入力シート!$L257))+BD25)</f>
        <v>1216.5733341453397</v>
      </c>
      <c r="BE32" s="85">
        <f>IF(BE3="","",(BD32-BE15)*(1+$C32*(1-入力シート!$L257))+BE25)</f>
        <v>1129.4705341696999</v>
      </c>
      <c r="BF32" s="85">
        <f>IF(BF3="","",(BE32-BF15)*(1+$C32*(1-入力シート!$L257))+BF25)</f>
        <v>1039.7546501947909</v>
      </c>
      <c r="BG32" s="85">
        <f>IF(BG3="","",(BF32-BG15)*(1+$C32*(1-入力シート!$L257))+BG25)</f>
        <v>947.34728970063463</v>
      </c>
      <c r="BH32" s="85" t="str">
        <f>IF(BH3="","",(BG32-BH15)*(1+$C32*(1-入力シート!$L257))+BH25)</f>
        <v/>
      </c>
      <c r="BI32" s="85" t="str">
        <f>IF(BI3="","",(BH32-BI15)*(1+$C32*(1-入力シート!$L257))+BI25)</f>
        <v/>
      </c>
      <c r="BJ32" s="85" t="str">
        <f>IF(BJ3="","",(BI32-BJ15)*(1+$C32*(1-入力シート!$L257))+BJ25)</f>
        <v/>
      </c>
      <c r="BK32" s="85" t="str">
        <f>IF(BK3="","",(BJ32-BK15)*(1+$C32*(1-入力シート!$L257))+BK25)</f>
        <v/>
      </c>
      <c r="BL32" s="85" t="str">
        <f>IF(BL3="","",(BK32-BL15)*(1+$C32*(1-入力シート!$L257))+BL25)</f>
        <v/>
      </c>
      <c r="BM32" s="85" t="str">
        <f>IF(BM3="","",(BL32-BM15)*(1+$C32*(1-入力シート!$L257))+BM25)</f>
        <v/>
      </c>
      <c r="BN32" s="85" t="str">
        <f>IF(BN3="","",(BM32-BN15)*(1+$C32*(1-入力シート!$L257))+BN25)</f>
        <v/>
      </c>
      <c r="BO32" s="85" t="str">
        <f>IF(BO3="","",(BN32-BO15)*(1+$C32*(1-入力シート!$L257))+BO25)</f>
        <v/>
      </c>
      <c r="BP32" s="85" t="str">
        <f>IF(BP3="","",(BO32-BP15)*(1+$C32*(1-入力シート!$L257))+BP25)</f>
        <v/>
      </c>
      <c r="BQ32" s="85" t="str">
        <f>IF(BQ3="","",(BP32-BQ15)*(1+$C32*(1-入力シート!$L257))+BQ25)</f>
        <v/>
      </c>
      <c r="BR32" s="85" t="str">
        <f>IF(BR3="","",(BQ32-BR15)*(1+$C32*(1-入力シート!$L257))+BR25)</f>
        <v/>
      </c>
      <c r="BS32" s="85" t="str">
        <f>IF(BS3="","",(BR32-BS15)*(1+$C32*(1-入力シート!$L257))+BS25)</f>
        <v/>
      </c>
      <c r="BT32" s="85" t="str">
        <f>IF(BT3="","",(BS32-BT15)*(1+$C32*(1-入力シート!$L257))+BT25)</f>
        <v/>
      </c>
      <c r="BU32" s="85" t="str">
        <f>IF(BU3="","",(BT32-BU15)*(1+$C32*(1-入力シート!$L257))+BU25)</f>
        <v/>
      </c>
      <c r="BV32" s="85" t="str">
        <f>IF(BV3="","",(BU32-BV15)*(1+$C32*(1-入力シート!$L257))+BV25)</f>
        <v/>
      </c>
      <c r="BW32" s="85" t="str">
        <f>IF(BW3="","",(BV32-BW15)*(1+$C32*(1-入力シート!$L257))+BW25)</f>
        <v/>
      </c>
      <c r="BX32" s="85" t="str">
        <f>IF(BX3="","",(BW32-BX15)*(1+$C32*(1-入力シート!$L257))+BX25)</f>
        <v/>
      </c>
    </row>
    <row r="33" spans="1:76">
      <c r="B33" s="83" t="str">
        <f>入力シート!F14</f>
        <v>iDeCo</v>
      </c>
      <c r="C33" s="84">
        <f>入力シート!J272</f>
        <v>0.03</v>
      </c>
      <c r="D33" s="85">
        <f>(C38-D16)*(1+$C33*(1-入力シート!L272))+D26</f>
        <v>0</v>
      </c>
      <c r="E33" s="85">
        <f>IF(E3="","",(D33-E16)*(1+$C33*(1-入力シート!$L272))+E26)</f>
        <v>0</v>
      </c>
      <c r="F33" s="85">
        <f>IF(F3="","",(E33-F16)*(1+$C33*(1-入力シート!$L272))+F26)</f>
        <v>0</v>
      </c>
      <c r="G33" s="85">
        <f>IF(G3="","",(F33-G16)*(1+$C33*(1-入力シート!$L272))+G26)</f>
        <v>0</v>
      </c>
      <c r="H33" s="85">
        <f>IF(H3="","",(G33-H16)*(1+$C33*(1-入力シート!$L272))+H26)</f>
        <v>0</v>
      </c>
      <c r="I33" s="85">
        <f>IF(I3="","",(H33-I16)*(1+$C33*(1-入力シート!$L272))+I26)</f>
        <v>0</v>
      </c>
      <c r="J33" s="85">
        <f>IF(J3="","",(I33-J16)*(1+$C33*(1-入力シート!$L272))+J26)</f>
        <v>0</v>
      </c>
      <c r="K33" s="85">
        <f>IF(K3="","",(J33-K16)*(1+$C33*(1-入力シート!$L272))+K26)</f>
        <v>0</v>
      </c>
      <c r="L33" s="85">
        <f>IF(L3="","",(K33-L16)*(1+$C33*(1-入力シート!$L272))+L26)</f>
        <v>0</v>
      </c>
      <c r="M33" s="85">
        <f>IF(M3="","",(L33-M16)*(1+$C33*(1-入力シート!$L272))+M26)</f>
        <v>0</v>
      </c>
      <c r="N33" s="85">
        <f>IF(N3="","",(M33-N16)*(1+$C33*(1-入力シート!$L272))+N26)</f>
        <v>0</v>
      </c>
      <c r="O33" s="85">
        <f>IF(O3="","",(N33-O16)*(1+$C33*(1-入力シート!$L272))+O26)</f>
        <v>0</v>
      </c>
      <c r="P33" s="85">
        <f>IF(P3="","",(O33-P16)*(1+$C33*(1-入力シート!$L272))+P26)</f>
        <v>0</v>
      </c>
      <c r="Q33" s="85">
        <f>IF(Q3="","",(P33-Q16)*(1+$C33*(1-入力シート!$L272))+Q26)</f>
        <v>0</v>
      </c>
      <c r="R33" s="85">
        <f>IF(R3="","",(Q33-R16)*(1+$C33*(1-入力シート!$L272))+R26)</f>
        <v>0</v>
      </c>
      <c r="S33" s="85">
        <f>IF(S3="","",(R33-S16)*(1+$C33*(1-入力シート!$L272))+S26)</f>
        <v>0</v>
      </c>
      <c r="T33" s="85">
        <f>IF(T3="","",(S33-T16)*(1+$C33*(1-入力シート!$L272))+T26)</f>
        <v>0</v>
      </c>
      <c r="U33" s="85">
        <f>IF(U3="","",(T33-U16)*(1+$C33*(1-入力シート!$L272))+U26)</f>
        <v>0</v>
      </c>
      <c r="V33" s="85">
        <f>IF(V3="","",(U33-V16)*(1+$C33*(1-入力シート!$L272))+V26)</f>
        <v>0</v>
      </c>
      <c r="W33" s="85">
        <f>IF(W3="","",(V33-W16)*(1+$C33*(1-入力シート!$L272))+W26)</f>
        <v>0</v>
      </c>
      <c r="X33" s="85">
        <f>IF(X3="","",(W33-X16)*(1+$C33*(1-入力シート!$L272))+X26)</f>
        <v>0</v>
      </c>
      <c r="Y33" s="85">
        <f>IF(Y3="","",(X33-Y16)*(1+$C33*(1-入力シート!$L272))+Y26)</f>
        <v>0</v>
      </c>
      <c r="Z33" s="85">
        <f>IF(Z3="","",(Y33-Z16)*(1+$C33*(1-入力シート!$L272))+Z26)</f>
        <v>0</v>
      </c>
      <c r="AA33" s="85">
        <f>IF(AA3="","",(Z33-AA16)*(1+$C33*(1-入力シート!$L272))+AA26)</f>
        <v>0</v>
      </c>
      <c r="AB33" s="85">
        <f>IF(AB3="","",(AA33-AB16)*(1+$C33*(1-入力シート!$L272))+AB26)</f>
        <v>0</v>
      </c>
      <c r="AC33" s="85">
        <f>IF(AC3="","",(AB33-AC16)*(1+$C33*(1-入力シート!$L272))+AC26)</f>
        <v>0</v>
      </c>
      <c r="AD33" s="85">
        <f>IF(AD3="","",(AC33-AD16)*(1+$C33*(1-入力シート!$L272))+AD26)</f>
        <v>0</v>
      </c>
      <c r="AE33" s="85">
        <f>IF(AE3="","",(AD33-AE16)*(1+$C33*(1-入力シート!$L272))+AE26)</f>
        <v>0</v>
      </c>
      <c r="AF33" s="85">
        <f>IF(AF3="","",(AE33-AF16)*(1+$C33*(1-入力シート!$L272))+AF26)</f>
        <v>0</v>
      </c>
      <c r="AG33" s="85">
        <f>IF(AG3="","",(AF33-AG16)*(1+$C33*(1-入力シート!$L272))+AG26)</f>
        <v>0</v>
      </c>
      <c r="AH33" s="85">
        <f>IF(AH3="","",(AG33-AH16)*(1+$C33*(1-入力シート!$L272))+AH26)</f>
        <v>0</v>
      </c>
      <c r="AI33" s="85">
        <f>IF(AI3="","",(AH33-AI16)*(1+$C33*(1-入力シート!$L272))+AI26)</f>
        <v>0</v>
      </c>
      <c r="AJ33" s="85">
        <f>IF(AJ3="","",(AI33-AJ16)*(1+$C33*(1-入力シート!$L272))+AJ26)</f>
        <v>0</v>
      </c>
      <c r="AK33" s="85">
        <f>IF(AK3="","",(AJ33-AK16)*(1+$C33*(1-入力シート!$L272))+AK26)</f>
        <v>0</v>
      </c>
      <c r="AL33" s="85">
        <f>IF(AL3="","",(AK33-AL16)*(1+$C33*(1-入力シート!$L272))+AL26)</f>
        <v>0</v>
      </c>
      <c r="AM33" s="85">
        <f>IF(AM3="","",(AL33-AM16)*(1+$C33*(1-入力シート!$L272))+AM26)</f>
        <v>0</v>
      </c>
      <c r="AN33" s="85">
        <f>IF(AN3="","",(AM33-AN16)*(1+$C33*(1-入力シート!$L272))+AN26)</f>
        <v>0</v>
      </c>
      <c r="AO33" s="85">
        <f>IF(AO3="","",(AN33-AO16)*(1+$C33*(1-入力シート!$L272))+AO26)</f>
        <v>0</v>
      </c>
      <c r="AP33" s="85">
        <f>IF(AP3="","",(AO33-AP16)*(1+$C33*(1-入力シート!$L272))+AP26)</f>
        <v>0</v>
      </c>
      <c r="AQ33" s="85">
        <f>IF(AQ3="","",(AP33-AQ16)*(1+$C33*(1-入力シート!$L272))+AQ26)</f>
        <v>0</v>
      </c>
      <c r="AR33" s="85">
        <f>IF(AR3="","",(AQ33-AR16)*(1+$C33*(1-入力シート!$L272))+AR26)</f>
        <v>0</v>
      </c>
      <c r="AS33" s="85">
        <f>IF(AS3="","",(AR33-AS16)*(1+$C33*(1-入力シート!$L272))+AS26)</f>
        <v>0</v>
      </c>
      <c r="AT33" s="85">
        <f>IF(AT3="","",(AS33-AT16)*(1+$C33*(1-入力シート!$L272))+AT26)</f>
        <v>0</v>
      </c>
      <c r="AU33" s="85">
        <f>IF(AU3="","",(AT33-AU16)*(1+$C33*(1-入力シート!$L272))+AU26)</f>
        <v>0</v>
      </c>
      <c r="AV33" s="85">
        <f>IF(AV3="","",(AU33-AV16)*(1+$C33*(1-入力シート!$L272))+AV26)</f>
        <v>0</v>
      </c>
      <c r="AW33" s="85">
        <f>IF(AW3="","",(AV33-AW16)*(1+$C33*(1-入力シート!$L272))+AW26)</f>
        <v>0</v>
      </c>
      <c r="AX33" s="85">
        <f>IF(AX3="","",(AW33-AX16)*(1+$C33*(1-入力シート!$L272))+AX26)</f>
        <v>0</v>
      </c>
      <c r="AY33" s="85">
        <f>IF(AY3="","",(AX33-AY16)*(1+$C33*(1-入力シート!$L272))+AY26)</f>
        <v>0</v>
      </c>
      <c r="AZ33" s="85">
        <f>IF(AZ3="","",(AY33-AZ16)*(1+$C33*(1-入力シート!$L272))+AZ26)</f>
        <v>0</v>
      </c>
      <c r="BA33" s="85">
        <f>IF(BA3="","",(AZ33-BA16)*(1+$C33*(1-入力シート!$L272))+BA26)</f>
        <v>0</v>
      </c>
      <c r="BB33" s="85">
        <f>IF(BB3="","",(BA33-BB16)*(1+$C33*(1-入力シート!$L272))+BB26)</f>
        <v>0</v>
      </c>
      <c r="BC33" s="85">
        <f>IF(BC3="","",(BB33-BC16)*(1+$C33*(1-入力シート!$L272))+BC26)</f>
        <v>0</v>
      </c>
      <c r="BD33" s="85">
        <f>IF(BD3="","",(BC33-BD16)*(1+$C33*(1-入力シート!$L272))+BD26)</f>
        <v>0</v>
      </c>
      <c r="BE33" s="85">
        <f>IF(BE3="","",(BD33-BE16)*(1+$C33*(1-入力シート!$L272))+BE26)</f>
        <v>0</v>
      </c>
      <c r="BF33" s="85">
        <f>IF(BF3="","",(BE33-BF16)*(1+$C33*(1-入力シート!$L272))+BF26)</f>
        <v>0</v>
      </c>
      <c r="BG33" s="85">
        <f>IF(BG3="","",(BF33-BG16)*(1+$C33*(1-入力シート!$L272))+BG26)</f>
        <v>0</v>
      </c>
      <c r="BH33" s="85" t="str">
        <f>IF(BH3="","",(BG33-BH16)*(1+$C33*(1-入力シート!$L272))+BH26)</f>
        <v/>
      </c>
      <c r="BI33" s="85" t="str">
        <f>IF(BI3="","",(BH33-BI16)*(1+$C33*(1-入力シート!$L272))+BI26)</f>
        <v/>
      </c>
      <c r="BJ33" s="85" t="str">
        <f>IF(BJ3="","",(BI33-BJ16)*(1+$C33*(1-入力シート!$L272))+BJ26)</f>
        <v/>
      </c>
      <c r="BK33" s="85" t="str">
        <f>IF(BK3="","",(BJ33-BK16)*(1+$C33*(1-入力シート!$L272))+BK26)</f>
        <v/>
      </c>
      <c r="BL33" s="85" t="str">
        <f>IF(BL3="","",(BK33-BL16)*(1+$C33*(1-入力シート!$L272))+BL26)</f>
        <v/>
      </c>
      <c r="BM33" s="85" t="str">
        <f>IF(BM3="","",(BL33-BM16)*(1+$C33*(1-入力シート!$L272))+BM26)</f>
        <v/>
      </c>
      <c r="BN33" s="85" t="str">
        <f>IF(BN3="","",(BM33-BN16)*(1+$C33*(1-入力シート!$L272))+BN26)</f>
        <v/>
      </c>
      <c r="BO33" s="85" t="str">
        <f>IF(BO3="","",(BN33-BO16)*(1+$C33*(1-入力シート!$L272))+BO26)</f>
        <v/>
      </c>
      <c r="BP33" s="85" t="str">
        <f>IF(BP3="","",(BO33-BP16)*(1+$C33*(1-入力シート!$L272))+BP26)</f>
        <v/>
      </c>
      <c r="BQ33" s="85" t="str">
        <f>IF(BQ3="","",(BP33-BQ16)*(1+$C33*(1-入力シート!$L272))+BQ26)</f>
        <v/>
      </c>
      <c r="BR33" s="85" t="str">
        <f>IF(BR3="","",(BQ33-BR16)*(1+$C33*(1-入力シート!$L272))+BR26)</f>
        <v/>
      </c>
      <c r="BS33" s="85" t="str">
        <f>IF(BS3="","",(BR33-BS16)*(1+$C33*(1-入力シート!$L272))+BS26)</f>
        <v/>
      </c>
      <c r="BT33" s="85" t="str">
        <f>IF(BT3="","",(BS33-BT16)*(1+$C33*(1-入力シート!$L272))+BT26)</f>
        <v/>
      </c>
      <c r="BU33" s="85" t="str">
        <f>IF(BU3="","",(BT33-BU16)*(1+$C33*(1-入力シート!$L272))+BU26)</f>
        <v/>
      </c>
      <c r="BV33" s="85" t="str">
        <f>IF(BV3="","",(BU33-BV16)*(1+$C33*(1-入力シート!$L272))+BV26)</f>
        <v/>
      </c>
      <c r="BW33" s="85" t="str">
        <f>IF(BW3="","",(BV33-BW16)*(1+$C33*(1-入力シート!$L272))+BW26)</f>
        <v/>
      </c>
      <c r="BX33" s="85" t="str">
        <f>IF(BX3="","",(BW33-BX16)*(1+$C33*(1-入力シート!$L272))+BX26)</f>
        <v/>
      </c>
    </row>
    <row r="34" spans="1:76">
      <c r="A34" s="42"/>
      <c r="B34" s="86" t="s">
        <v>811</v>
      </c>
      <c r="C34" s="86"/>
      <c r="D34" s="87">
        <f t="shared" ref="D34" si="43">SUM(D32:D33)</f>
        <v>48</v>
      </c>
      <c r="E34" s="87">
        <f>IF(E3="","",SUM(E32:E33))</f>
        <v>97.44</v>
      </c>
      <c r="F34" s="87">
        <f t="shared" ref="F34:BQ34" si="44">IF(F3="","",SUM(F32:F33))</f>
        <v>148.36320000000001</v>
      </c>
      <c r="G34" s="87">
        <f t="shared" si="44"/>
        <v>200.81409600000001</v>
      </c>
      <c r="H34" s="87">
        <f t="shared" si="44"/>
        <v>254.83851888000001</v>
      </c>
      <c r="I34" s="87">
        <f t="shared" si="44"/>
        <v>310.48367444640002</v>
      </c>
      <c r="J34" s="87">
        <f t="shared" si="44"/>
        <v>367.79818467979203</v>
      </c>
      <c r="K34" s="87">
        <f t="shared" si="44"/>
        <v>426.83213022018577</v>
      </c>
      <c r="L34" s="87">
        <f t="shared" si="44"/>
        <v>487.63709412679134</v>
      </c>
      <c r="M34" s="87">
        <f t="shared" si="44"/>
        <v>550.26620695059512</v>
      </c>
      <c r="N34" s="87">
        <f t="shared" si="44"/>
        <v>614.774193159113</v>
      </c>
      <c r="O34" s="87">
        <f t="shared" si="44"/>
        <v>681.21741895388641</v>
      </c>
      <c r="P34" s="87">
        <f t="shared" si="44"/>
        <v>749.65394152250303</v>
      </c>
      <c r="Q34" s="87">
        <f t="shared" si="44"/>
        <v>820.14355976817819</v>
      </c>
      <c r="R34" s="87">
        <f t="shared" si="44"/>
        <v>892.74786656122353</v>
      </c>
      <c r="S34" s="87">
        <f t="shared" si="44"/>
        <v>967.53030255806027</v>
      </c>
      <c r="T34" s="87">
        <f t="shared" si="44"/>
        <v>1044.5562116348021</v>
      </c>
      <c r="U34" s="87">
        <f t="shared" si="44"/>
        <v>1123.8928979838463</v>
      </c>
      <c r="V34" s="87">
        <f t="shared" si="44"/>
        <v>1205.6096849233618</v>
      </c>
      <c r="W34" s="87">
        <f t="shared" si="44"/>
        <v>1289.7779754710627</v>
      </c>
      <c r="X34" s="87">
        <f t="shared" si="44"/>
        <v>1376.4713147351947</v>
      </c>
      <c r="Y34" s="87">
        <f t="shared" si="44"/>
        <v>1465.7654541772506</v>
      </c>
      <c r="Z34" s="87">
        <f t="shared" si="44"/>
        <v>1557.7384178025682</v>
      </c>
      <c r="AA34" s="87">
        <f t="shared" si="44"/>
        <v>1652.4705703366453</v>
      </c>
      <c r="AB34" s="87">
        <f t="shared" si="44"/>
        <v>1750.0446874467448</v>
      </c>
      <c r="AC34" s="87">
        <f t="shared" si="44"/>
        <v>1850.5460280701473</v>
      </c>
      <c r="AD34" s="87">
        <f t="shared" si="44"/>
        <v>1906.0624089122516</v>
      </c>
      <c r="AE34" s="87">
        <f t="shared" si="44"/>
        <v>1963.2442811796193</v>
      </c>
      <c r="AF34" s="87">
        <f t="shared" si="44"/>
        <v>2022.1416096150078</v>
      </c>
      <c r="AG34" s="87">
        <f t="shared" si="44"/>
        <v>2082.8058579034582</v>
      </c>
      <c r="AH34" s="87">
        <f t="shared" si="44"/>
        <v>2145.2900336405619</v>
      </c>
      <c r="AI34" s="87">
        <f t="shared" si="44"/>
        <v>2209.6487346497788</v>
      </c>
      <c r="AJ34" s="87">
        <f t="shared" si="44"/>
        <v>2275.9381966892724</v>
      </c>
      <c r="AK34" s="87">
        <f t="shared" si="44"/>
        <v>2344.2163425899507</v>
      </c>
      <c r="AL34" s="87">
        <f t="shared" si="44"/>
        <v>2414.5428328676494</v>
      </c>
      <c r="AM34" s="87">
        <f t="shared" si="44"/>
        <v>2363.379117853679</v>
      </c>
      <c r="AN34" s="87">
        <f t="shared" si="44"/>
        <v>2310.6804913892893</v>
      </c>
      <c r="AO34" s="87">
        <f t="shared" si="44"/>
        <v>2256.400906130968</v>
      </c>
      <c r="AP34" s="87">
        <f t="shared" si="44"/>
        <v>2200.4929333148971</v>
      </c>
      <c r="AQ34" s="87">
        <f t="shared" si="44"/>
        <v>2142.9077213143441</v>
      </c>
      <c r="AR34" s="87">
        <f t="shared" si="44"/>
        <v>2083.5949529537747</v>
      </c>
      <c r="AS34" s="87">
        <f t="shared" si="44"/>
        <v>2022.5028015423879</v>
      </c>
      <c r="AT34" s="87">
        <f t="shared" si="44"/>
        <v>1959.5778855886597</v>
      </c>
      <c r="AU34" s="87">
        <f t="shared" si="44"/>
        <v>1894.7652221563196</v>
      </c>
      <c r="AV34" s="87">
        <f t="shared" si="44"/>
        <v>1828.0081788210093</v>
      </c>
      <c r="AW34" s="87">
        <f t="shared" si="44"/>
        <v>1759.2484241856396</v>
      </c>
      <c r="AX34" s="87">
        <f t="shared" si="44"/>
        <v>1688.4258769112089</v>
      </c>
      <c r="AY34" s="87">
        <f t="shared" si="44"/>
        <v>1615.4786532185451</v>
      </c>
      <c r="AZ34" s="87">
        <f t="shared" si="44"/>
        <v>1540.3430128151015</v>
      </c>
      <c r="BA34" s="87">
        <f t="shared" si="44"/>
        <v>1462.9533031995545</v>
      </c>
      <c r="BB34" s="87">
        <f t="shared" si="44"/>
        <v>1383.2419022955412</v>
      </c>
      <c r="BC34" s="87">
        <f t="shared" si="44"/>
        <v>1301.1391593644075</v>
      </c>
      <c r="BD34" s="87">
        <f t="shared" si="44"/>
        <v>1216.5733341453397</v>
      </c>
      <c r="BE34" s="87">
        <f t="shared" si="44"/>
        <v>1129.4705341696999</v>
      </c>
      <c r="BF34" s="87">
        <f t="shared" si="44"/>
        <v>1039.7546501947909</v>
      </c>
      <c r="BG34" s="87">
        <f t="shared" si="44"/>
        <v>947.34728970063463</v>
      </c>
      <c r="BH34" s="87" t="str">
        <f t="shared" si="44"/>
        <v/>
      </c>
      <c r="BI34" s="87" t="str">
        <f t="shared" si="44"/>
        <v/>
      </c>
      <c r="BJ34" s="87" t="str">
        <f t="shared" si="44"/>
        <v/>
      </c>
      <c r="BK34" s="87" t="str">
        <f t="shared" si="44"/>
        <v/>
      </c>
      <c r="BL34" s="87" t="str">
        <f t="shared" si="44"/>
        <v/>
      </c>
      <c r="BM34" s="87" t="str">
        <f t="shared" si="44"/>
        <v/>
      </c>
      <c r="BN34" s="87" t="str">
        <f t="shared" si="44"/>
        <v/>
      </c>
      <c r="BO34" s="87" t="str">
        <f t="shared" si="44"/>
        <v/>
      </c>
      <c r="BP34" s="87" t="str">
        <f t="shared" si="44"/>
        <v/>
      </c>
      <c r="BQ34" s="87" t="str">
        <f t="shared" si="44"/>
        <v/>
      </c>
      <c r="BR34" s="87" t="str">
        <f t="shared" ref="BR34:BX34" si="45">IF(BR3="","",SUM(BR32:BR33))</f>
        <v/>
      </c>
      <c r="BS34" s="87" t="str">
        <f t="shared" si="45"/>
        <v/>
      </c>
      <c r="BT34" s="87" t="str">
        <f t="shared" si="45"/>
        <v/>
      </c>
      <c r="BU34" s="87" t="str">
        <f t="shared" si="45"/>
        <v/>
      </c>
      <c r="BV34" s="87" t="str">
        <f t="shared" si="45"/>
        <v/>
      </c>
      <c r="BW34" s="87" t="str">
        <f t="shared" si="45"/>
        <v/>
      </c>
      <c r="BX34" s="87" t="str">
        <f t="shared" si="45"/>
        <v/>
      </c>
    </row>
    <row r="35" spans="1:76">
      <c r="B35" s="42" t="s">
        <v>250</v>
      </c>
      <c r="C35" s="42"/>
    </row>
    <row r="36" spans="1:76" ht="10.5" customHeight="1">
      <c r="B36" s="88" t="s">
        <v>177</v>
      </c>
      <c r="C36" s="89">
        <f>IF(入力シート!H12="",0,入力シート!H12)</f>
        <v>500</v>
      </c>
      <c r="X36" s="709" t="s">
        <v>686</v>
      </c>
      <c r="Y36" s="710"/>
      <c r="Z36" s="710"/>
      <c r="AA36" s="710"/>
      <c r="AB36" s="710"/>
      <c r="AC36" s="710"/>
      <c r="AD36" s="710"/>
      <c r="AE36" s="710"/>
      <c r="AF36" s="710"/>
      <c r="AG36" s="710"/>
      <c r="AH36" s="711"/>
      <c r="AJ36" s="664" t="s">
        <v>687</v>
      </c>
      <c r="AK36" s="664"/>
      <c r="AL36" s="664"/>
      <c r="AM36" s="664"/>
      <c r="AN36" s="665"/>
      <c r="AP36" s="668" t="s">
        <v>688</v>
      </c>
      <c r="AQ36" s="669"/>
      <c r="AR36" s="669"/>
      <c r="AS36" s="669"/>
      <c r="AT36" s="670"/>
      <c r="AV36" s="674" t="s">
        <v>689</v>
      </c>
      <c r="AW36" s="675"/>
      <c r="AX36" s="675"/>
      <c r="AY36" s="675"/>
      <c r="AZ36" s="676"/>
    </row>
    <row r="37" spans="1:76" ht="10.5" customHeight="1">
      <c r="B37" s="83" t="str">
        <f>入力シート!F13</f>
        <v>NISA</v>
      </c>
      <c r="C37" s="90">
        <f>IF(入力シート!H13="",0,入力シート!H13)</f>
        <v>0</v>
      </c>
      <c r="X37" s="712"/>
      <c r="Y37" s="713"/>
      <c r="Z37" s="713"/>
      <c r="AA37" s="713"/>
      <c r="AB37" s="713"/>
      <c r="AC37" s="713"/>
      <c r="AD37" s="713"/>
      <c r="AE37" s="713"/>
      <c r="AF37" s="713"/>
      <c r="AG37" s="713"/>
      <c r="AH37" s="714"/>
      <c r="AJ37" s="666"/>
      <c r="AK37" s="666"/>
      <c r="AL37" s="666"/>
      <c r="AM37" s="666"/>
      <c r="AN37" s="667"/>
      <c r="AP37" s="671"/>
      <c r="AQ37" s="672"/>
      <c r="AR37" s="672"/>
      <c r="AS37" s="672"/>
      <c r="AT37" s="673"/>
      <c r="AV37" s="677"/>
      <c r="AW37" s="678"/>
      <c r="AX37" s="678"/>
      <c r="AY37" s="678"/>
      <c r="AZ37" s="679"/>
    </row>
    <row r="38" spans="1:76" ht="10.5" customHeight="1">
      <c r="B38" s="83" t="str">
        <f>入力シート!F14</f>
        <v>iDeCo</v>
      </c>
      <c r="C38" s="90">
        <f>IF(入力シート!H14="",0,入力シート!H14)</f>
        <v>0</v>
      </c>
      <c r="X38" s="715" t="s">
        <v>690</v>
      </c>
      <c r="Y38" s="716"/>
      <c r="Z38" s="716"/>
      <c r="AA38" s="716"/>
      <c r="AB38" s="716"/>
      <c r="AC38" s="716"/>
      <c r="AD38" s="716"/>
      <c r="AE38" s="716"/>
      <c r="AF38" s="716"/>
      <c r="AG38" s="716"/>
      <c r="AH38" s="717"/>
      <c r="AJ38" s="680" t="s">
        <v>691</v>
      </c>
      <c r="AK38" s="680"/>
      <c r="AL38" s="680"/>
      <c r="AM38" s="680"/>
      <c r="AN38" s="681"/>
      <c r="AP38" s="684" t="s">
        <v>692</v>
      </c>
      <c r="AQ38" s="685"/>
      <c r="AR38" s="685"/>
      <c r="AS38" s="685"/>
      <c r="AT38" s="686"/>
      <c r="AV38" s="690" t="s">
        <v>693</v>
      </c>
      <c r="AW38" s="691"/>
      <c r="AX38" s="691"/>
      <c r="AY38" s="691"/>
      <c r="AZ38" s="692"/>
    </row>
    <row r="39" spans="1:76" ht="13.5" customHeight="1">
      <c r="B39" s="382">
        <f ca="1">TODAY()</f>
        <v>45872</v>
      </c>
      <c r="C39" s="79"/>
      <c r="D39" s="91"/>
      <c r="X39" s="715"/>
      <c r="Y39" s="716"/>
      <c r="Z39" s="716"/>
      <c r="AA39" s="716"/>
      <c r="AB39" s="716"/>
      <c r="AC39" s="716"/>
      <c r="AD39" s="716"/>
      <c r="AE39" s="716"/>
      <c r="AF39" s="716"/>
      <c r="AG39" s="716"/>
      <c r="AH39" s="717"/>
      <c r="AJ39" s="680"/>
      <c r="AK39" s="680"/>
      <c r="AL39" s="680"/>
      <c r="AM39" s="680"/>
      <c r="AN39" s="681"/>
      <c r="AP39" s="687"/>
      <c r="AQ39" s="688"/>
      <c r="AR39" s="688"/>
      <c r="AS39" s="688"/>
      <c r="AT39" s="689"/>
      <c r="AV39" s="693"/>
      <c r="AW39" s="694"/>
      <c r="AX39" s="694"/>
      <c r="AY39" s="694"/>
      <c r="AZ39" s="695"/>
    </row>
    <row r="40" spans="1:76">
      <c r="B40" s="382">
        <v>45930</v>
      </c>
      <c r="X40" s="715"/>
      <c r="Y40" s="716"/>
      <c r="Z40" s="716"/>
      <c r="AA40" s="716"/>
      <c r="AB40" s="716"/>
      <c r="AC40" s="716"/>
      <c r="AD40" s="716"/>
      <c r="AE40" s="716"/>
      <c r="AF40" s="716"/>
      <c r="AG40" s="716"/>
      <c r="AH40" s="717"/>
      <c r="AJ40" s="680"/>
      <c r="AK40" s="680"/>
      <c r="AL40" s="680"/>
      <c r="AM40" s="680"/>
      <c r="AN40" s="681"/>
      <c r="AP40" s="687"/>
      <c r="AQ40" s="688"/>
      <c r="AR40" s="688"/>
      <c r="AS40" s="688"/>
      <c r="AT40" s="689"/>
      <c r="AV40" s="693"/>
      <c r="AW40" s="694"/>
      <c r="AX40" s="694"/>
      <c r="AY40" s="694"/>
      <c r="AZ40" s="695"/>
    </row>
    <row r="41" spans="1:76">
      <c r="B41" s="383" t="s">
        <v>684</v>
      </c>
      <c r="X41" s="696"/>
      <c r="Y41" s="697"/>
      <c r="Z41" s="697"/>
      <c r="AA41" s="697"/>
      <c r="AB41" s="697"/>
      <c r="AC41" s="697"/>
      <c r="AD41" s="700"/>
      <c r="AE41" s="700"/>
      <c r="AF41" s="700"/>
      <c r="AG41" s="700"/>
      <c r="AH41" s="701"/>
      <c r="AJ41" s="680"/>
      <c r="AK41" s="680"/>
      <c r="AL41" s="680"/>
      <c r="AM41" s="680"/>
      <c r="AN41" s="681"/>
      <c r="AP41" s="687"/>
      <c r="AQ41" s="688"/>
      <c r="AR41" s="688"/>
      <c r="AS41" s="688"/>
      <c r="AT41" s="689"/>
      <c r="AV41" s="693"/>
      <c r="AW41" s="694"/>
      <c r="AX41" s="694"/>
      <c r="AY41" s="694"/>
      <c r="AZ41" s="695"/>
    </row>
    <row r="42" spans="1:76">
      <c r="B42" s="704">
        <f ca="1">IF(B40-B39&lt;0,0,B40-B39)</f>
        <v>58</v>
      </c>
      <c r="X42" s="696"/>
      <c r="Y42" s="697"/>
      <c r="Z42" s="697"/>
      <c r="AA42" s="697"/>
      <c r="AB42" s="697"/>
      <c r="AC42" s="697"/>
      <c r="AD42" s="700"/>
      <c r="AE42" s="700"/>
      <c r="AF42" s="700"/>
      <c r="AG42" s="700"/>
      <c r="AH42" s="701"/>
      <c r="AJ42" s="680"/>
      <c r="AK42" s="680"/>
      <c r="AL42" s="680"/>
      <c r="AM42" s="680"/>
      <c r="AN42" s="681"/>
      <c r="AP42" s="687"/>
      <c r="AQ42" s="688"/>
      <c r="AR42" s="688"/>
      <c r="AS42" s="688"/>
      <c r="AT42" s="689"/>
      <c r="AV42" s="693"/>
      <c r="AW42" s="694"/>
      <c r="AX42" s="694"/>
      <c r="AY42" s="694"/>
      <c r="AZ42" s="695"/>
    </row>
    <row r="43" spans="1:76">
      <c r="B43" s="705"/>
      <c r="X43" s="696"/>
      <c r="Y43" s="697"/>
      <c r="Z43" s="697"/>
      <c r="AA43" s="697"/>
      <c r="AB43" s="697"/>
      <c r="AC43" s="697"/>
      <c r="AD43" s="700"/>
      <c r="AE43" s="700"/>
      <c r="AF43" s="700"/>
      <c r="AG43" s="700"/>
      <c r="AH43" s="701"/>
      <c r="AJ43" s="680"/>
      <c r="AK43" s="680"/>
      <c r="AL43" s="680"/>
      <c r="AM43" s="680"/>
      <c r="AN43" s="681"/>
      <c r="AP43" s="687"/>
      <c r="AQ43" s="688"/>
      <c r="AR43" s="688"/>
      <c r="AS43" s="688"/>
      <c r="AT43" s="689"/>
      <c r="AV43" s="693"/>
      <c r="AW43" s="694"/>
      <c r="AX43" s="694"/>
      <c r="AY43" s="694"/>
      <c r="AZ43" s="695"/>
    </row>
    <row r="44" spans="1:76">
      <c r="B44" s="705"/>
      <c r="X44" s="696"/>
      <c r="Y44" s="697"/>
      <c r="Z44" s="697"/>
      <c r="AA44" s="697"/>
      <c r="AB44" s="697"/>
      <c r="AC44" s="697"/>
      <c r="AD44" s="700"/>
      <c r="AE44" s="700"/>
      <c r="AF44" s="700"/>
      <c r="AG44" s="700"/>
      <c r="AH44" s="701"/>
      <c r="AJ44" s="680"/>
      <c r="AK44" s="680"/>
      <c r="AL44" s="680"/>
      <c r="AM44" s="680"/>
      <c r="AN44" s="681"/>
      <c r="AP44" s="384"/>
      <c r="AQ44" s="385"/>
      <c r="AR44" s="385"/>
      <c r="AS44" s="385"/>
      <c r="AT44" s="386"/>
      <c r="AV44" s="693"/>
      <c r="AW44" s="694"/>
      <c r="AX44" s="694"/>
      <c r="AY44" s="694"/>
      <c r="AZ44" s="695"/>
    </row>
    <row r="45" spans="1:76">
      <c r="B45" s="706"/>
      <c r="X45" s="696"/>
      <c r="Y45" s="697"/>
      <c r="Z45" s="697"/>
      <c r="AA45" s="697"/>
      <c r="AB45" s="697"/>
      <c r="AC45" s="697"/>
      <c r="AD45" s="700"/>
      <c r="AE45" s="700"/>
      <c r="AF45" s="700"/>
      <c r="AG45" s="700"/>
      <c r="AH45" s="701"/>
      <c r="AJ45" s="680"/>
      <c r="AK45" s="680"/>
      <c r="AL45" s="680"/>
      <c r="AM45" s="680"/>
      <c r="AN45" s="681"/>
      <c r="AP45" s="384"/>
      <c r="AQ45" s="385"/>
      <c r="AR45" s="385"/>
      <c r="AS45" s="385"/>
      <c r="AT45" s="386"/>
      <c r="AV45" s="693"/>
      <c r="AW45" s="694"/>
      <c r="AX45" s="694"/>
      <c r="AY45" s="694"/>
      <c r="AZ45" s="695"/>
    </row>
    <row r="46" spans="1:76">
      <c r="B46" s="707" t="s">
        <v>685</v>
      </c>
      <c r="X46" s="696"/>
      <c r="Y46" s="697"/>
      <c r="Z46" s="697"/>
      <c r="AA46" s="697"/>
      <c r="AB46" s="697"/>
      <c r="AC46" s="697"/>
      <c r="AD46" s="700"/>
      <c r="AE46" s="700"/>
      <c r="AF46" s="700"/>
      <c r="AG46" s="700"/>
      <c r="AH46" s="701"/>
      <c r="AJ46" s="680"/>
      <c r="AK46" s="680"/>
      <c r="AL46" s="680"/>
      <c r="AM46" s="680"/>
      <c r="AN46" s="681"/>
      <c r="AP46" s="384"/>
      <c r="AQ46" s="385"/>
      <c r="AR46" s="385"/>
      <c r="AS46" s="385"/>
      <c r="AT46" s="386"/>
      <c r="AV46" s="693"/>
      <c r="AW46" s="694"/>
      <c r="AX46" s="694"/>
      <c r="AY46" s="694"/>
      <c r="AZ46" s="695"/>
      <c r="BB46" s="649" t="s">
        <v>287</v>
      </c>
      <c r="BC46" s="650"/>
      <c r="BD46" s="650"/>
      <c r="BE46" s="650"/>
      <c r="BF46" s="651"/>
    </row>
    <row r="47" spans="1:76">
      <c r="B47" s="708"/>
      <c r="X47" s="696"/>
      <c r="Y47" s="697"/>
      <c r="Z47" s="697"/>
      <c r="AA47" s="697"/>
      <c r="AB47" s="697"/>
      <c r="AC47" s="697"/>
      <c r="AD47" s="700"/>
      <c r="AE47" s="700"/>
      <c r="AF47" s="700"/>
      <c r="AG47" s="700"/>
      <c r="AH47" s="701"/>
      <c r="AJ47" s="680"/>
      <c r="AK47" s="680"/>
      <c r="AL47" s="680"/>
      <c r="AM47" s="680"/>
      <c r="AN47" s="681"/>
      <c r="AP47" s="658" t="s">
        <v>694</v>
      </c>
      <c r="AQ47" s="659"/>
      <c r="AR47" s="659"/>
      <c r="AS47" s="659"/>
      <c r="AT47" s="660"/>
      <c r="AV47" s="658" t="s">
        <v>694</v>
      </c>
      <c r="AW47" s="659"/>
      <c r="AX47" s="659"/>
      <c r="AY47" s="659"/>
      <c r="AZ47" s="660"/>
      <c r="BB47" s="652"/>
      <c r="BC47" s="653"/>
      <c r="BD47" s="653"/>
      <c r="BE47" s="653"/>
      <c r="BF47" s="654"/>
    </row>
    <row r="48" spans="1:76">
      <c r="X48" s="696"/>
      <c r="Y48" s="697"/>
      <c r="Z48" s="697"/>
      <c r="AA48" s="697"/>
      <c r="AB48" s="697"/>
      <c r="AC48" s="697"/>
      <c r="AD48" s="700"/>
      <c r="AE48" s="700"/>
      <c r="AF48" s="700"/>
      <c r="AG48" s="700"/>
      <c r="AH48" s="701"/>
      <c r="AJ48" s="680"/>
      <c r="AK48" s="680"/>
      <c r="AL48" s="680"/>
      <c r="AM48" s="680"/>
      <c r="AN48" s="681"/>
      <c r="AP48" s="658"/>
      <c r="AQ48" s="659"/>
      <c r="AR48" s="659"/>
      <c r="AS48" s="659"/>
      <c r="AT48" s="660"/>
      <c r="AV48" s="658"/>
      <c r="AW48" s="659"/>
      <c r="AX48" s="659"/>
      <c r="AY48" s="659"/>
      <c r="AZ48" s="660"/>
      <c r="BB48" s="652"/>
      <c r="BC48" s="653"/>
      <c r="BD48" s="653"/>
      <c r="BE48" s="653"/>
      <c r="BF48" s="654"/>
    </row>
    <row r="49" spans="2:58" ht="11.25">
      <c r="B49" s="291" t="s">
        <v>468</v>
      </c>
      <c r="X49" s="698"/>
      <c r="Y49" s="699"/>
      <c r="Z49" s="699"/>
      <c r="AA49" s="699"/>
      <c r="AB49" s="699"/>
      <c r="AC49" s="699"/>
      <c r="AD49" s="702"/>
      <c r="AE49" s="702"/>
      <c r="AF49" s="702"/>
      <c r="AG49" s="702"/>
      <c r="AH49" s="703"/>
      <c r="AJ49" s="682"/>
      <c r="AK49" s="682"/>
      <c r="AL49" s="682"/>
      <c r="AM49" s="682"/>
      <c r="AN49" s="683"/>
      <c r="AP49" s="661"/>
      <c r="AQ49" s="662"/>
      <c r="AR49" s="662"/>
      <c r="AS49" s="662"/>
      <c r="AT49" s="663"/>
      <c r="AV49" s="661"/>
      <c r="AW49" s="662"/>
      <c r="AX49" s="662"/>
      <c r="AY49" s="662"/>
      <c r="AZ49" s="663"/>
      <c r="BB49" s="655"/>
      <c r="BC49" s="656"/>
      <c r="BD49" s="656"/>
      <c r="BE49" s="656"/>
      <c r="BF49" s="657"/>
    </row>
  </sheetData>
  <sheetProtection algorithmName="SHA-512" hashValue="EdHknzLlqhOIJnolJbz22grlftswzb7dBbkjoBl8g2/EhlWWPZwvUx2pEstakTzkWenoQ8sTYX0DxiuXar6oNw==" saltValue="3bmTc3mmCdqa6nFwi30u8w==" spinCount="100000" sheet="1" objects="1" scenarios="1"/>
  <mergeCells count="20">
    <mergeCell ref="A2:B2"/>
    <mergeCell ref="A30:B30"/>
    <mergeCell ref="A28:B28"/>
    <mergeCell ref="A18:B18"/>
    <mergeCell ref="A10:B10"/>
    <mergeCell ref="X41:AC49"/>
    <mergeCell ref="AD41:AH49"/>
    <mergeCell ref="B42:B45"/>
    <mergeCell ref="B46:B47"/>
    <mergeCell ref="X36:AH37"/>
    <mergeCell ref="X38:AH40"/>
    <mergeCell ref="BB46:BF49"/>
    <mergeCell ref="AP47:AT49"/>
    <mergeCell ref="AV47:AZ49"/>
    <mergeCell ref="AJ36:AN37"/>
    <mergeCell ref="AP36:AT37"/>
    <mergeCell ref="AV36:AZ37"/>
    <mergeCell ref="AJ38:AN49"/>
    <mergeCell ref="AP38:AT43"/>
    <mergeCell ref="AV38:AZ46"/>
  </mergeCells>
  <phoneticPr fontId="3"/>
  <conditionalFormatting sqref="A1:BX33">
    <cfRule type="expression" dxfId="0" priority="1">
      <formula>$B$39&gt;$B$40</formula>
    </cfRule>
  </conditionalFormatting>
  <hyperlinks>
    <hyperlink ref="A2:B2" location="入力シート!B9" display="■家族構成" xr:uid="{00000000-0004-0000-0000-000000000000}"/>
    <hyperlink ref="A10:B10" location="入力シート!B20" display="■収入計" xr:uid="{00000000-0004-0000-0000-000001000000}"/>
    <hyperlink ref="A18:B18" location="入力シート!B89" display="■支出計" xr:uid="{00000000-0004-0000-0000-000002000000}"/>
    <hyperlink ref="B19" location="入力シート!B106" display="基本生活費" xr:uid="{00000000-0004-0000-0000-000003000000}"/>
    <hyperlink ref="B20" location="入力シート!B114" display="住宅費" xr:uid="{00000000-0004-0000-0000-000004000000}"/>
    <hyperlink ref="B21" location="入力シート!B136" display="子供の教育費" xr:uid="{00000000-0004-0000-0000-000005000000}"/>
    <hyperlink ref="B22" location="入力シート!B183" display="保険料" xr:uid="{00000000-0004-0000-0000-000006000000}"/>
    <hyperlink ref="B23" location="入力シート!B193" display="車" xr:uid="{00000000-0004-0000-0000-000007000000}"/>
    <hyperlink ref="B24" location="入力シート!B229" display="その他" xr:uid="{00000000-0004-0000-0000-000008000000}"/>
    <hyperlink ref="B25" location="入力シート!B257" display="入力シート!B257" xr:uid="{00000000-0004-0000-0000-000009000000}"/>
    <hyperlink ref="B14" location="入力シート!B63" display="退職金・年金・その他" xr:uid="{00000000-0004-0000-0000-00000A000000}"/>
    <hyperlink ref="B36" location="入力シート!H12" display="普通預金" xr:uid="{00000000-0004-0000-0000-00000C000000}"/>
    <hyperlink ref="B15" location="入力シート!B257" display="入力シート!B257" xr:uid="{00000000-0004-0000-0000-00000D000000}"/>
    <hyperlink ref="B26" location="入力シート!B272" display="入力シート!B272" xr:uid="{00000000-0004-0000-0000-00000E000000}"/>
    <hyperlink ref="B49" r:id="rId1" xr:uid="{28501226-52F0-48EF-83CD-489C5EEF08A7}"/>
    <hyperlink ref="B16" location="入力シート!B272" display="入力シート!B272" xr:uid="{00000000-0004-0000-0000-00000B000000}"/>
    <hyperlink ref="AJ38:AN49" r:id="rId2" display="https://www.excelcf.net/lp/" xr:uid="{DB2808B3-3DDC-4ADD-B110-5669789C85B1}"/>
    <hyperlink ref="AP47:AT49" r:id="rId3" display="招待コード「5PQX3」を入れてユーザー登録すると、今なら1000ptがもらえます！" xr:uid="{556B6EC4-CF4D-450D-A768-FFED47E849FA}"/>
    <hyperlink ref="AV47:AZ49" r:id="rId4" display="招待コード「5PQX3」を入れてユーザー登録すると、今なら1000ptがもらえます！" xr:uid="{33BB8A64-32F5-4439-9E95-BAAB8A85D286}"/>
    <hyperlink ref="AV36:AZ37" r:id="rId5" display="副業やＦＰ業務で利用したい方へ" xr:uid="{F049E1EA-F6D6-429C-8C06-5AB1A99A9114}"/>
    <hyperlink ref="AV38:AZ46" r:id="rId6" display="https://coconala.com/services/2015316" xr:uid="{0847310F-5736-46BF-AECB-23AD2D29D3B5}"/>
    <hyperlink ref="AP38:AT43" r:id="rId7" display="「ライフプラン表を自分で作るのがちょっと難しい」「専門家のアドバイスを聞いてみたい」という方へ、ライフプラン表を作成するサービスも行っています。" xr:uid="{5F7FD1B6-5D4D-47C1-A29B-BA0A63E6BA6C}"/>
    <hyperlink ref="AP36:AT37" r:id="rId8" display="ライフプラン表作成サービス！" xr:uid="{6534078E-E519-482C-A01D-8598430FB7F9}"/>
    <hyperlink ref="BB46:BF49" r:id="rId9" display="https://www.excelcf.net/form/" xr:uid="{2F03D12E-5670-41D5-A1C4-DF6C3E1B88B7}"/>
  </hyperlinks>
  <pageMargins left="0.39370078740157483" right="0.39370078740157483" top="0.59055118110236227" bottom="0.39370078740157483" header="0.31496062992125984" footer="0.31496062992125984"/>
  <pageSetup paperSize="9" pageOrder="overThenDown" orientation="landscape" r:id="rId10"/>
  <headerFooter>
    <oddHeader>&amp;L&amp;"Meiryo UI,標準"&amp;8&amp;F&amp;R&amp;"HGｺﾞｼｯｸM,ﾒﾃﾞｨｳﾑ"&amp;8&amp;D</oddHeader>
    <oddFooter>&amp;C&amp;"HGｺﾞｼｯｸM,ﾒﾃﾞｨｳﾑ"&amp;8&amp;P/&amp;N</oddFooter>
  </headerFooter>
  <drawing r:id="rId11"/>
  <legacyDrawing r:id="rId1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E7B7-CAA6-4D81-85A4-626E144A0A4A}">
  <dimension ref="B1:R89"/>
  <sheetViews>
    <sheetView zoomScale="109" zoomScaleNormal="109" zoomScaleSheetLayoutView="85" workbookViewId="0">
      <selection activeCell="B1" sqref="B1:C1"/>
    </sheetView>
  </sheetViews>
  <sheetFormatPr defaultRowHeight="10.5"/>
  <cols>
    <col min="1" max="1" width="0.625" style="151" customWidth="1"/>
    <col min="2" max="2" width="4" style="192" customWidth="1"/>
    <col min="3" max="3" width="13.5" style="151" customWidth="1"/>
    <col min="4" max="4" width="9.125" style="151" customWidth="1"/>
    <col min="5" max="5" width="8.75" style="151" customWidth="1"/>
    <col min="6" max="18" width="8.25" style="151" customWidth="1"/>
    <col min="19" max="16384" width="9" style="151"/>
  </cols>
  <sheetData>
    <row r="1" spans="2:18" ht="30.75" customHeight="1">
      <c r="B1" s="730">
        <v>2024</v>
      </c>
      <c r="C1" s="730"/>
      <c r="D1" s="124"/>
      <c r="E1" s="124"/>
      <c r="F1" s="124"/>
      <c r="G1" s="124"/>
      <c r="H1" s="124"/>
      <c r="I1" s="124"/>
      <c r="J1" s="124"/>
      <c r="K1" s="124"/>
      <c r="L1" s="124"/>
      <c r="M1" s="124"/>
      <c r="N1" s="124"/>
      <c r="O1" s="124"/>
      <c r="P1" s="124"/>
      <c r="Q1" s="731">
        <f ca="1">TODAY()</f>
        <v>45872</v>
      </c>
      <c r="R1" s="731"/>
    </row>
    <row r="2" spans="2:18" ht="12" customHeight="1">
      <c r="B2" s="125" t="s">
        <v>193</v>
      </c>
      <c r="C2" s="126"/>
      <c r="D2" s="127" t="s">
        <v>194</v>
      </c>
      <c r="E2" s="127" t="s">
        <v>195</v>
      </c>
      <c r="F2" s="128" t="s">
        <v>196</v>
      </c>
      <c r="G2" s="128" t="s">
        <v>197</v>
      </c>
      <c r="H2" s="128" t="s">
        <v>181</v>
      </c>
      <c r="I2" s="128" t="s">
        <v>182</v>
      </c>
      <c r="J2" s="128" t="s">
        <v>183</v>
      </c>
      <c r="K2" s="128" t="s">
        <v>184</v>
      </c>
      <c r="L2" s="128" t="s">
        <v>185</v>
      </c>
      <c r="M2" s="128" t="s">
        <v>186</v>
      </c>
      <c r="N2" s="128" t="s">
        <v>187</v>
      </c>
      <c r="O2" s="128" t="s">
        <v>188</v>
      </c>
      <c r="P2" s="128" t="s">
        <v>189</v>
      </c>
      <c r="Q2" s="128" t="s">
        <v>190</v>
      </c>
      <c r="R2" s="128" t="s">
        <v>198</v>
      </c>
    </row>
    <row r="3" spans="2:18" ht="12" customHeight="1">
      <c r="B3" s="332">
        <v>1</v>
      </c>
      <c r="C3" s="333" t="s">
        <v>199</v>
      </c>
      <c r="D3" s="333" t="s">
        <v>200</v>
      </c>
      <c r="E3" s="333"/>
      <c r="F3" s="129">
        <v>60000</v>
      </c>
      <c r="G3" s="129">
        <v>60000</v>
      </c>
      <c r="H3" s="129">
        <v>60000</v>
      </c>
      <c r="I3" s="129">
        <v>60000</v>
      </c>
      <c r="J3" s="129">
        <v>60000</v>
      </c>
      <c r="K3" s="129">
        <v>60000</v>
      </c>
      <c r="L3" s="129">
        <v>60000</v>
      </c>
      <c r="M3" s="129">
        <v>60000</v>
      </c>
      <c r="N3" s="129">
        <v>60000</v>
      </c>
      <c r="O3" s="129">
        <v>60000</v>
      </c>
      <c r="P3" s="129">
        <v>60000</v>
      </c>
      <c r="Q3" s="129">
        <v>60000</v>
      </c>
      <c r="R3" s="130">
        <f>SUM(F3:Q3)</f>
        <v>720000</v>
      </c>
    </row>
    <row r="4" spans="2:18" ht="12" customHeight="1">
      <c r="B4" s="334">
        <v>1</v>
      </c>
      <c r="C4" s="335" t="s">
        <v>605</v>
      </c>
      <c r="D4" s="335" t="s">
        <v>200</v>
      </c>
      <c r="E4" s="335"/>
      <c r="F4" s="134">
        <v>50000</v>
      </c>
      <c r="G4" s="134">
        <v>50000</v>
      </c>
      <c r="H4" s="134">
        <v>50000</v>
      </c>
      <c r="I4" s="134">
        <v>50000</v>
      </c>
      <c r="J4" s="134">
        <v>50000</v>
      </c>
      <c r="K4" s="134">
        <v>50000</v>
      </c>
      <c r="L4" s="134">
        <v>50000</v>
      </c>
      <c r="M4" s="134">
        <v>50000</v>
      </c>
      <c r="N4" s="134">
        <v>50000</v>
      </c>
      <c r="O4" s="134">
        <v>50000</v>
      </c>
      <c r="P4" s="134">
        <v>50000</v>
      </c>
      <c r="Q4" s="134">
        <v>50000</v>
      </c>
      <c r="R4" s="133">
        <f t="shared" ref="R4:R30" si="0">SUM(F4:Q4)</f>
        <v>600000</v>
      </c>
    </row>
    <row r="5" spans="2:18" ht="12" customHeight="1">
      <c r="B5" s="334">
        <v>1</v>
      </c>
      <c r="C5" s="335" t="s">
        <v>199</v>
      </c>
      <c r="D5" s="335" t="s">
        <v>201</v>
      </c>
      <c r="E5" s="335"/>
      <c r="F5" s="134">
        <v>30000</v>
      </c>
      <c r="G5" s="134">
        <v>30000</v>
      </c>
      <c r="H5" s="134">
        <v>30000</v>
      </c>
      <c r="I5" s="134">
        <v>30000</v>
      </c>
      <c r="J5" s="134">
        <v>30000</v>
      </c>
      <c r="K5" s="134">
        <v>30000</v>
      </c>
      <c r="L5" s="134">
        <v>30000</v>
      </c>
      <c r="M5" s="134">
        <v>30000</v>
      </c>
      <c r="N5" s="134">
        <v>30000</v>
      </c>
      <c r="O5" s="134">
        <v>30000</v>
      </c>
      <c r="P5" s="134">
        <v>30000</v>
      </c>
      <c r="Q5" s="134">
        <v>30000</v>
      </c>
      <c r="R5" s="133">
        <f>SUM(F5:Q5)</f>
        <v>360000</v>
      </c>
    </row>
    <row r="6" spans="2:18" ht="12" customHeight="1">
      <c r="B6" s="334">
        <v>1</v>
      </c>
      <c r="C6" s="335" t="s">
        <v>202</v>
      </c>
      <c r="D6" s="335" t="s">
        <v>201</v>
      </c>
      <c r="E6" s="335"/>
      <c r="F6" s="135">
        <v>15000</v>
      </c>
      <c r="G6" s="135">
        <v>15000</v>
      </c>
      <c r="H6" s="135">
        <v>15000</v>
      </c>
      <c r="I6" s="135">
        <v>15000</v>
      </c>
      <c r="J6" s="135">
        <v>15000</v>
      </c>
      <c r="K6" s="135">
        <v>15000</v>
      </c>
      <c r="L6" s="135">
        <v>15000</v>
      </c>
      <c r="M6" s="135">
        <v>15000</v>
      </c>
      <c r="N6" s="135">
        <v>15000</v>
      </c>
      <c r="O6" s="135">
        <v>15000</v>
      </c>
      <c r="P6" s="135">
        <v>15000</v>
      </c>
      <c r="Q6" s="135">
        <v>15000</v>
      </c>
      <c r="R6" s="133">
        <f t="shared" ref="R6:R19" si="1">SUM(F6:Q6)</f>
        <v>180000</v>
      </c>
    </row>
    <row r="7" spans="2:18" ht="12" customHeight="1">
      <c r="B7" s="334">
        <v>1</v>
      </c>
      <c r="C7" s="335" t="s">
        <v>203</v>
      </c>
      <c r="D7" s="335" t="s">
        <v>201</v>
      </c>
      <c r="E7" s="335"/>
      <c r="F7" s="134">
        <v>20000</v>
      </c>
      <c r="G7" s="134">
        <v>20000</v>
      </c>
      <c r="H7" s="134">
        <v>20000</v>
      </c>
      <c r="I7" s="134">
        <v>20000</v>
      </c>
      <c r="J7" s="134">
        <v>20000</v>
      </c>
      <c r="K7" s="134">
        <v>20000</v>
      </c>
      <c r="L7" s="134">
        <v>20000</v>
      </c>
      <c r="M7" s="134">
        <v>20000</v>
      </c>
      <c r="N7" s="134">
        <v>20000</v>
      </c>
      <c r="O7" s="134">
        <v>20000</v>
      </c>
      <c r="P7" s="134">
        <v>20000</v>
      </c>
      <c r="Q7" s="134">
        <v>20000</v>
      </c>
      <c r="R7" s="133">
        <f t="shared" si="1"/>
        <v>240000</v>
      </c>
    </row>
    <row r="8" spans="2:18" ht="12" customHeight="1">
      <c r="B8" s="334">
        <v>1</v>
      </c>
      <c r="C8" s="335" t="s">
        <v>204</v>
      </c>
      <c r="D8" s="335" t="s">
        <v>201</v>
      </c>
      <c r="E8" s="335"/>
      <c r="F8" s="134">
        <v>10000</v>
      </c>
      <c r="G8" s="134">
        <v>10000</v>
      </c>
      <c r="H8" s="134">
        <v>10000</v>
      </c>
      <c r="I8" s="134">
        <v>10000</v>
      </c>
      <c r="J8" s="134">
        <v>10000</v>
      </c>
      <c r="K8" s="134">
        <v>10000</v>
      </c>
      <c r="L8" s="134">
        <v>10000</v>
      </c>
      <c r="M8" s="134">
        <v>10000</v>
      </c>
      <c r="N8" s="134">
        <v>10000</v>
      </c>
      <c r="O8" s="134">
        <v>10000</v>
      </c>
      <c r="P8" s="134">
        <v>10000</v>
      </c>
      <c r="Q8" s="134">
        <v>10000</v>
      </c>
      <c r="R8" s="133">
        <f t="shared" si="1"/>
        <v>120000</v>
      </c>
    </row>
    <row r="9" spans="2:18" ht="12" customHeight="1">
      <c r="B9" s="334">
        <v>3</v>
      </c>
      <c r="C9" s="335" t="s">
        <v>205</v>
      </c>
      <c r="D9" s="335" t="s">
        <v>201</v>
      </c>
      <c r="E9" s="335"/>
      <c r="F9" s="134">
        <v>10000</v>
      </c>
      <c r="G9" s="134">
        <v>10000</v>
      </c>
      <c r="H9" s="134">
        <v>10000</v>
      </c>
      <c r="I9" s="134">
        <v>10000</v>
      </c>
      <c r="J9" s="134">
        <v>10000</v>
      </c>
      <c r="K9" s="134">
        <v>10000</v>
      </c>
      <c r="L9" s="134">
        <v>10000</v>
      </c>
      <c r="M9" s="134">
        <v>10000</v>
      </c>
      <c r="N9" s="134">
        <v>10000</v>
      </c>
      <c r="O9" s="134">
        <v>10000</v>
      </c>
      <c r="P9" s="134">
        <v>10000</v>
      </c>
      <c r="Q9" s="134">
        <v>10000</v>
      </c>
      <c r="R9" s="133">
        <f t="shared" si="1"/>
        <v>120000</v>
      </c>
    </row>
    <row r="10" spans="2:18" ht="12" customHeight="1">
      <c r="B10" s="334">
        <v>1</v>
      </c>
      <c r="C10" s="335" t="s">
        <v>206</v>
      </c>
      <c r="D10" s="335" t="s">
        <v>201</v>
      </c>
      <c r="E10" s="335"/>
      <c r="F10" s="134">
        <v>10000</v>
      </c>
      <c r="G10" s="134">
        <v>10000</v>
      </c>
      <c r="H10" s="134">
        <v>10000</v>
      </c>
      <c r="I10" s="134">
        <v>10000</v>
      </c>
      <c r="J10" s="134">
        <v>10000</v>
      </c>
      <c r="K10" s="134">
        <v>10000</v>
      </c>
      <c r="L10" s="134">
        <v>10000</v>
      </c>
      <c r="M10" s="134">
        <v>10000</v>
      </c>
      <c r="N10" s="134">
        <v>10000</v>
      </c>
      <c r="O10" s="134">
        <v>10000</v>
      </c>
      <c r="P10" s="134">
        <v>10000</v>
      </c>
      <c r="Q10" s="134">
        <v>10000</v>
      </c>
      <c r="R10" s="133">
        <f t="shared" si="1"/>
        <v>120000</v>
      </c>
    </row>
    <row r="11" spans="2:18" ht="12" customHeight="1">
      <c r="B11" s="334">
        <v>1</v>
      </c>
      <c r="C11" s="335" t="s">
        <v>207</v>
      </c>
      <c r="D11" s="335" t="s">
        <v>201</v>
      </c>
      <c r="E11" s="335"/>
      <c r="F11" s="135">
        <v>7000</v>
      </c>
      <c r="G11" s="135">
        <v>10000</v>
      </c>
      <c r="H11" s="135">
        <v>10000</v>
      </c>
      <c r="I11" s="135">
        <v>10000</v>
      </c>
      <c r="J11" s="135">
        <v>10000</v>
      </c>
      <c r="K11" s="135">
        <v>10000</v>
      </c>
      <c r="L11" s="135">
        <v>10000</v>
      </c>
      <c r="M11" s="135">
        <v>5000</v>
      </c>
      <c r="N11" s="135">
        <v>5000</v>
      </c>
      <c r="O11" s="135">
        <v>5000</v>
      </c>
      <c r="P11" s="135">
        <v>5000</v>
      </c>
      <c r="Q11" s="135">
        <v>5000</v>
      </c>
      <c r="R11" s="133">
        <f t="shared" si="1"/>
        <v>92000</v>
      </c>
    </row>
    <row r="12" spans="2:18" ht="12" customHeight="1">
      <c r="B12" s="334">
        <v>1</v>
      </c>
      <c r="C12" s="335" t="s">
        <v>208</v>
      </c>
      <c r="D12" s="335" t="s">
        <v>201</v>
      </c>
      <c r="E12" s="335"/>
      <c r="F12" s="135">
        <v>7000</v>
      </c>
      <c r="G12" s="135">
        <v>10000</v>
      </c>
      <c r="H12" s="135">
        <v>10000</v>
      </c>
      <c r="I12" s="135">
        <v>10000</v>
      </c>
      <c r="J12" s="135">
        <v>10000</v>
      </c>
      <c r="K12" s="135">
        <v>10000</v>
      </c>
      <c r="L12" s="135">
        <v>10000</v>
      </c>
      <c r="M12" s="135">
        <v>10000</v>
      </c>
      <c r="N12" s="135">
        <v>10000</v>
      </c>
      <c r="O12" s="135">
        <v>10000</v>
      </c>
      <c r="P12" s="135">
        <v>10000</v>
      </c>
      <c r="Q12" s="135">
        <v>10000</v>
      </c>
      <c r="R12" s="133">
        <f t="shared" si="1"/>
        <v>117000</v>
      </c>
    </row>
    <row r="13" spans="2:18" ht="12" customHeight="1">
      <c r="B13" s="334">
        <v>1</v>
      </c>
      <c r="C13" s="335" t="s">
        <v>598</v>
      </c>
      <c r="D13" s="335" t="s">
        <v>201</v>
      </c>
      <c r="E13" s="335"/>
      <c r="F13" s="135">
        <v>20000</v>
      </c>
      <c r="G13" s="135"/>
      <c r="H13" s="135">
        <v>20000</v>
      </c>
      <c r="I13" s="135"/>
      <c r="J13" s="135">
        <v>20000</v>
      </c>
      <c r="K13" s="135"/>
      <c r="L13" s="135">
        <v>20000</v>
      </c>
      <c r="M13" s="135"/>
      <c r="N13" s="135">
        <v>20000</v>
      </c>
      <c r="O13" s="135"/>
      <c r="P13" s="135">
        <v>20000</v>
      </c>
      <c r="Q13" s="135"/>
      <c r="R13" s="133">
        <f>SUM(F13:Q13)</f>
        <v>120000</v>
      </c>
    </row>
    <row r="14" spans="2:18" ht="12" customHeight="1">
      <c r="B14" s="334">
        <v>1</v>
      </c>
      <c r="C14" s="335" t="s">
        <v>191</v>
      </c>
      <c r="D14" s="335" t="s">
        <v>201</v>
      </c>
      <c r="E14" s="335"/>
      <c r="F14" s="134">
        <v>4000</v>
      </c>
      <c r="G14" s="134">
        <v>4000</v>
      </c>
      <c r="H14" s="134">
        <v>4000</v>
      </c>
      <c r="I14" s="134">
        <v>4000</v>
      </c>
      <c r="J14" s="134">
        <v>4000</v>
      </c>
      <c r="K14" s="134">
        <v>4000</v>
      </c>
      <c r="L14" s="134">
        <v>4000</v>
      </c>
      <c r="M14" s="134">
        <v>4000</v>
      </c>
      <c r="N14" s="134">
        <v>4000</v>
      </c>
      <c r="O14" s="134">
        <v>4000</v>
      </c>
      <c r="P14" s="134">
        <v>4000</v>
      </c>
      <c r="Q14" s="134">
        <v>4000</v>
      </c>
      <c r="R14" s="133">
        <f t="shared" si="1"/>
        <v>48000</v>
      </c>
    </row>
    <row r="15" spans="2:18" ht="12" customHeight="1">
      <c r="B15" s="334">
        <v>1</v>
      </c>
      <c r="C15" s="335" t="s">
        <v>209</v>
      </c>
      <c r="D15" s="335" t="s">
        <v>201</v>
      </c>
      <c r="E15" s="335"/>
      <c r="F15" s="134">
        <v>5000</v>
      </c>
      <c r="G15" s="134">
        <v>5000</v>
      </c>
      <c r="H15" s="134">
        <v>5000</v>
      </c>
      <c r="I15" s="134">
        <v>5000</v>
      </c>
      <c r="J15" s="134">
        <v>5000</v>
      </c>
      <c r="K15" s="134">
        <v>5000</v>
      </c>
      <c r="L15" s="134">
        <v>5000</v>
      </c>
      <c r="M15" s="134">
        <v>5000</v>
      </c>
      <c r="N15" s="134">
        <v>5000</v>
      </c>
      <c r="O15" s="134">
        <v>5000</v>
      </c>
      <c r="P15" s="134">
        <v>5000</v>
      </c>
      <c r="Q15" s="134">
        <v>5000</v>
      </c>
      <c r="R15" s="133">
        <f t="shared" si="1"/>
        <v>60000</v>
      </c>
    </row>
    <row r="16" spans="2:18" ht="12" customHeight="1">
      <c r="B16" s="334">
        <v>5</v>
      </c>
      <c r="C16" s="335" t="s">
        <v>210</v>
      </c>
      <c r="D16" s="335" t="s">
        <v>201</v>
      </c>
      <c r="E16" s="335"/>
      <c r="F16" s="134"/>
      <c r="G16" s="134"/>
      <c r="H16" s="134"/>
      <c r="I16" s="134"/>
      <c r="J16" s="134"/>
      <c r="K16" s="134"/>
      <c r="L16" s="135">
        <v>35000</v>
      </c>
      <c r="M16" s="135"/>
      <c r="N16" s="135">
        <v>50000</v>
      </c>
      <c r="O16" s="134"/>
      <c r="P16" s="134"/>
      <c r="Q16" s="134"/>
      <c r="R16" s="133">
        <f t="shared" si="1"/>
        <v>85000</v>
      </c>
    </row>
    <row r="17" spans="2:18" ht="12" customHeight="1">
      <c r="B17" s="334">
        <v>1</v>
      </c>
      <c r="C17" s="335" t="s">
        <v>211</v>
      </c>
      <c r="D17" s="335" t="s">
        <v>201</v>
      </c>
      <c r="E17" s="335"/>
      <c r="F17" s="134"/>
      <c r="G17" s="134"/>
      <c r="H17" s="134"/>
      <c r="I17" s="134"/>
      <c r="J17" s="134"/>
      <c r="K17" s="135">
        <v>80000</v>
      </c>
      <c r="L17" s="135"/>
      <c r="M17" s="135"/>
      <c r="N17" s="135"/>
      <c r="O17" s="135"/>
      <c r="P17" s="135">
        <v>80000</v>
      </c>
      <c r="Q17" s="134"/>
      <c r="R17" s="133">
        <f t="shared" si="1"/>
        <v>160000</v>
      </c>
    </row>
    <row r="18" spans="2:18" ht="12" customHeight="1">
      <c r="B18" s="334">
        <v>4</v>
      </c>
      <c r="C18" s="335" t="s">
        <v>212</v>
      </c>
      <c r="D18" s="335" t="s">
        <v>201</v>
      </c>
      <c r="E18" s="335"/>
      <c r="F18" s="134">
        <v>4000</v>
      </c>
      <c r="G18" s="134">
        <v>4000</v>
      </c>
      <c r="H18" s="134">
        <v>4000</v>
      </c>
      <c r="I18" s="134">
        <v>4000</v>
      </c>
      <c r="J18" s="134">
        <v>4000</v>
      </c>
      <c r="K18" s="134">
        <v>4000</v>
      </c>
      <c r="L18" s="134">
        <v>4000</v>
      </c>
      <c r="M18" s="134">
        <v>4000</v>
      </c>
      <c r="N18" s="134">
        <v>4000</v>
      </c>
      <c r="O18" s="134">
        <v>4000</v>
      </c>
      <c r="P18" s="134">
        <v>4000</v>
      </c>
      <c r="Q18" s="134">
        <v>4000</v>
      </c>
      <c r="R18" s="133">
        <f t="shared" si="1"/>
        <v>48000</v>
      </c>
    </row>
    <row r="19" spans="2:18" ht="12" customHeight="1">
      <c r="B19" s="334">
        <v>1</v>
      </c>
      <c r="C19" s="335" t="s">
        <v>42</v>
      </c>
      <c r="D19" s="335" t="s">
        <v>201</v>
      </c>
      <c r="E19" s="335"/>
      <c r="F19" s="135"/>
      <c r="G19" s="135"/>
      <c r="H19" s="135"/>
      <c r="I19" s="135"/>
      <c r="J19" s="135"/>
      <c r="K19" s="135"/>
      <c r="L19" s="135"/>
      <c r="M19" s="135"/>
      <c r="N19" s="135"/>
      <c r="O19" s="135"/>
      <c r="P19" s="135"/>
      <c r="Q19" s="135"/>
      <c r="R19" s="133">
        <f t="shared" si="1"/>
        <v>0</v>
      </c>
    </row>
    <row r="20" spans="2:18" ht="12" customHeight="1">
      <c r="B20" s="334">
        <v>2</v>
      </c>
      <c r="C20" s="335" t="s">
        <v>213</v>
      </c>
      <c r="D20" s="335" t="s">
        <v>214</v>
      </c>
      <c r="E20" s="335" t="s">
        <v>215</v>
      </c>
      <c r="F20" s="134">
        <v>50000</v>
      </c>
      <c r="G20" s="134">
        <v>50000</v>
      </c>
      <c r="H20" s="134">
        <v>50000</v>
      </c>
      <c r="I20" s="134">
        <v>50000</v>
      </c>
      <c r="J20" s="134">
        <v>50000</v>
      </c>
      <c r="K20" s="134">
        <v>250000</v>
      </c>
      <c r="L20" s="134">
        <v>50000</v>
      </c>
      <c r="M20" s="134">
        <v>50000</v>
      </c>
      <c r="N20" s="134">
        <v>50000</v>
      </c>
      <c r="O20" s="134">
        <v>50000</v>
      </c>
      <c r="P20" s="134">
        <v>50000</v>
      </c>
      <c r="Q20" s="134">
        <v>250000</v>
      </c>
      <c r="R20" s="133">
        <f t="shared" si="0"/>
        <v>1000000</v>
      </c>
    </row>
    <row r="21" spans="2:18" ht="12" customHeight="1">
      <c r="B21" s="334">
        <v>2</v>
      </c>
      <c r="C21" s="335" t="s">
        <v>216</v>
      </c>
      <c r="D21" s="335" t="s">
        <v>217</v>
      </c>
      <c r="E21" s="335" t="s">
        <v>218</v>
      </c>
      <c r="F21" s="134">
        <v>25000</v>
      </c>
      <c r="G21" s="134">
        <v>25000</v>
      </c>
      <c r="H21" s="134">
        <v>25000</v>
      </c>
      <c r="I21" s="134">
        <v>25000</v>
      </c>
      <c r="J21" s="134">
        <v>25000</v>
      </c>
      <c r="K21" s="134">
        <v>25000</v>
      </c>
      <c r="L21" s="134">
        <v>25000</v>
      </c>
      <c r="M21" s="134">
        <v>25000</v>
      </c>
      <c r="N21" s="134">
        <v>25000</v>
      </c>
      <c r="O21" s="134">
        <v>25000</v>
      </c>
      <c r="P21" s="134">
        <v>25000</v>
      </c>
      <c r="Q21" s="134">
        <v>25000</v>
      </c>
      <c r="R21" s="133">
        <f t="shared" si="0"/>
        <v>300000</v>
      </c>
    </row>
    <row r="22" spans="2:18" ht="12" customHeight="1">
      <c r="B22" s="334">
        <v>2</v>
      </c>
      <c r="C22" s="335" t="s">
        <v>219</v>
      </c>
      <c r="D22" s="335" t="s">
        <v>220</v>
      </c>
      <c r="E22" s="335" t="s">
        <v>221</v>
      </c>
      <c r="F22" s="134">
        <v>0</v>
      </c>
      <c r="G22" s="134">
        <v>25000</v>
      </c>
      <c r="H22" s="134">
        <v>0</v>
      </c>
      <c r="I22" s="134">
        <v>25000</v>
      </c>
      <c r="J22" s="134">
        <v>0</v>
      </c>
      <c r="K22" s="134">
        <v>0</v>
      </c>
      <c r="L22" s="134">
        <v>25000</v>
      </c>
      <c r="M22" s="134">
        <v>0</v>
      </c>
      <c r="N22" s="134">
        <v>0</v>
      </c>
      <c r="O22" s="134">
        <v>0</v>
      </c>
      <c r="P22" s="134">
        <v>0</v>
      </c>
      <c r="Q22" s="134">
        <v>25000</v>
      </c>
      <c r="R22" s="133">
        <f t="shared" si="0"/>
        <v>100000</v>
      </c>
    </row>
    <row r="23" spans="2:18" ht="12" customHeight="1">
      <c r="B23" s="334">
        <v>3</v>
      </c>
      <c r="C23" s="335" t="s">
        <v>337</v>
      </c>
      <c r="D23" s="335" t="s">
        <v>217</v>
      </c>
      <c r="E23" s="335" t="s">
        <v>222</v>
      </c>
      <c r="F23" s="134">
        <v>35000</v>
      </c>
      <c r="G23" s="134">
        <v>35000</v>
      </c>
      <c r="H23" s="134">
        <v>35000</v>
      </c>
      <c r="I23" s="134">
        <v>35000</v>
      </c>
      <c r="J23" s="134">
        <v>35000</v>
      </c>
      <c r="K23" s="134">
        <v>35000</v>
      </c>
      <c r="L23" s="134">
        <v>35000</v>
      </c>
      <c r="M23" s="134">
        <v>35000</v>
      </c>
      <c r="N23" s="134">
        <v>35000</v>
      </c>
      <c r="O23" s="134">
        <v>35000</v>
      </c>
      <c r="P23" s="134">
        <v>35000</v>
      </c>
      <c r="Q23" s="134">
        <v>35000</v>
      </c>
      <c r="R23" s="133">
        <f t="shared" si="0"/>
        <v>420000</v>
      </c>
    </row>
    <row r="24" spans="2:18" ht="12" customHeight="1">
      <c r="B24" s="334">
        <v>4</v>
      </c>
      <c r="C24" s="335" t="s">
        <v>223</v>
      </c>
      <c r="D24" s="335" t="s">
        <v>217</v>
      </c>
      <c r="E24" s="335" t="s">
        <v>224</v>
      </c>
      <c r="F24" s="134">
        <v>2000</v>
      </c>
      <c r="G24" s="134">
        <v>2000</v>
      </c>
      <c r="H24" s="134">
        <v>2000</v>
      </c>
      <c r="I24" s="134">
        <v>2000</v>
      </c>
      <c r="J24" s="134">
        <v>2000</v>
      </c>
      <c r="K24" s="134">
        <v>2000</v>
      </c>
      <c r="L24" s="134">
        <v>2000</v>
      </c>
      <c r="M24" s="134">
        <v>2000</v>
      </c>
      <c r="N24" s="134">
        <v>2000</v>
      </c>
      <c r="O24" s="134">
        <v>2000</v>
      </c>
      <c r="P24" s="134">
        <v>2000</v>
      </c>
      <c r="Q24" s="134">
        <v>2000</v>
      </c>
      <c r="R24" s="133">
        <f t="shared" si="0"/>
        <v>24000</v>
      </c>
    </row>
    <row r="25" spans="2:18" ht="12" customHeight="1">
      <c r="B25" s="334">
        <v>4</v>
      </c>
      <c r="C25" s="335" t="s">
        <v>225</v>
      </c>
      <c r="D25" s="335" t="s">
        <v>220</v>
      </c>
      <c r="E25" s="335" t="s">
        <v>222</v>
      </c>
      <c r="F25" s="134">
        <v>4000</v>
      </c>
      <c r="G25" s="134">
        <v>4000</v>
      </c>
      <c r="H25" s="134">
        <v>4000</v>
      </c>
      <c r="I25" s="134">
        <v>4000</v>
      </c>
      <c r="J25" s="134">
        <v>4000</v>
      </c>
      <c r="K25" s="134">
        <v>4000</v>
      </c>
      <c r="L25" s="134">
        <v>4000</v>
      </c>
      <c r="M25" s="134">
        <v>4000</v>
      </c>
      <c r="N25" s="134">
        <v>4000</v>
      </c>
      <c r="O25" s="134">
        <v>4000</v>
      </c>
      <c r="P25" s="134">
        <v>4000</v>
      </c>
      <c r="Q25" s="134">
        <v>4000</v>
      </c>
      <c r="R25" s="133">
        <f t="shared" si="0"/>
        <v>48000</v>
      </c>
    </row>
    <row r="26" spans="2:18" ht="12" customHeight="1">
      <c r="B26" s="334">
        <v>1</v>
      </c>
      <c r="C26" s="335" t="s">
        <v>226</v>
      </c>
      <c r="D26" s="335" t="s">
        <v>200</v>
      </c>
      <c r="E26" s="335"/>
      <c r="F26" s="134">
        <v>5000</v>
      </c>
      <c r="G26" s="134">
        <v>5000</v>
      </c>
      <c r="H26" s="134">
        <v>5000</v>
      </c>
      <c r="I26" s="134">
        <v>5000</v>
      </c>
      <c r="J26" s="134">
        <v>5000</v>
      </c>
      <c r="K26" s="134">
        <v>5000</v>
      </c>
      <c r="L26" s="134">
        <v>5000</v>
      </c>
      <c r="M26" s="134">
        <v>5000</v>
      </c>
      <c r="N26" s="134">
        <v>5000</v>
      </c>
      <c r="O26" s="134">
        <v>5000</v>
      </c>
      <c r="P26" s="134">
        <v>5000</v>
      </c>
      <c r="Q26" s="134">
        <v>5000</v>
      </c>
      <c r="R26" s="133">
        <f t="shared" si="0"/>
        <v>60000</v>
      </c>
    </row>
    <row r="27" spans="2:18" ht="12" customHeight="1">
      <c r="B27" s="334">
        <v>1</v>
      </c>
      <c r="C27" s="335" t="s">
        <v>42</v>
      </c>
      <c r="D27" s="335" t="s">
        <v>200</v>
      </c>
      <c r="E27" s="335"/>
      <c r="F27" s="134"/>
      <c r="G27" s="134"/>
      <c r="H27" s="134"/>
      <c r="I27" s="134"/>
      <c r="J27" s="134"/>
      <c r="K27" s="134"/>
      <c r="L27" s="134"/>
      <c r="M27" s="134"/>
      <c r="N27" s="134"/>
      <c r="O27" s="134"/>
      <c r="P27" s="134"/>
      <c r="Q27" s="134"/>
      <c r="R27" s="133">
        <f t="shared" si="0"/>
        <v>0</v>
      </c>
    </row>
    <row r="28" spans="2:18" ht="12" customHeight="1">
      <c r="B28" s="334">
        <v>6</v>
      </c>
      <c r="C28" s="335" t="s">
        <v>596</v>
      </c>
      <c r="D28" s="335" t="s">
        <v>214</v>
      </c>
      <c r="E28" s="335"/>
      <c r="F28" s="134">
        <v>30000</v>
      </c>
      <c r="G28" s="134">
        <v>30000</v>
      </c>
      <c r="H28" s="134">
        <v>30000</v>
      </c>
      <c r="I28" s="134">
        <v>30000</v>
      </c>
      <c r="J28" s="134">
        <v>30000</v>
      </c>
      <c r="K28" s="134">
        <v>30000</v>
      </c>
      <c r="L28" s="134">
        <v>30000</v>
      </c>
      <c r="M28" s="134">
        <v>30000</v>
      </c>
      <c r="N28" s="134">
        <v>30000</v>
      </c>
      <c r="O28" s="134">
        <v>30000</v>
      </c>
      <c r="P28" s="134">
        <v>30000</v>
      </c>
      <c r="Q28" s="134">
        <v>30000</v>
      </c>
      <c r="R28" s="133">
        <f t="shared" si="0"/>
        <v>360000</v>
      </c>
    </row>
    <row r="29" spans="2:18" ht="12" customHeight="1">
      <c r="B29" s="334"/>
      <c r="C29" s="335"/>
      <c r="D29" s="335"/>
      <c r="E29" s="335"/>
      <c r="F29" s="134"/>
      <c r="G29" s="134"/>
      <c r="H29" s="134"/>
      <c r="I29" s="134"/>
      <c r="J29" s="134"/>
      <c r="K29" s="134"/>
      <c r="L29" s="134"/>
      <c r="M29" s="134"/>
      <c r="N29" s="134"/>
      <c r="O29" s="134"/>
      <c r="P29" s="134"/>
      <c r="Q29" s="134"/>
      <c r="R29" s="133">
        <f t="shared" si="0"/>
        <v>0</v>
      </c>
    </row>
    <row r="30" spans="2:18" ht="12" customHeight="1">
      <c r="B30" s="336"/>
      <c r="C30" s="337"/>
      <c r="D30" s="337"/>
      <c r="E30" s="337"/>
      <c r="F30" s="338"/>
      <c r="G30" s="338"/>
      <c r="H30" s="338"/>
      <c r="I30" s="338"/>
      <c r="J30" s="338"/>
      <c r="K30" s="338"/>
      <c r="L30" s="338"/>
      <c r="M30" s="338"/>
      <c r="N30" s="338"/>
      <c r="O30" s="338"/>
      <c r="P30" s="338"/>
      <c r="Q30" s="338"/>
      <c r="R30" s="138">
        <f t="shared" si="0"/>
        <v>0</v>
      </c>
    </row>
    <row r="31" spans="2:18" ht="12" customHeight="1">
      <c r="B31" s="339"/>
      <c r="C31" s="340"/>
      <c r="D31" s="340"/>
      <c r="E31" s="340" t="s">
        <v>198</v>
      </c>
      <c r="F31" s="341">
        <f t="shared" ref="F31:R31" si="2">SUM(F3:F30)</f>
        <v>403000</v>
      </c>
      <c r="G31" s="341">
        <f t="shared" si="2"/>
        <v>414000</v>
      </c>
      <c r="H31" s="341">
        <f t="shared" si="2"/>
        <v>409000</v>
      </c>
      <c r="I31" s="341">
        <f t="shared" si="2"/>
        <v>414000</v>
      </c>
      <c r="J31" s="341">
        <f t="shared" si="2"/>
        <v>409000</v>
      </c>
      <c r="K31" s="341">
        <f t="shared" si="2"/>
        <v>669000</v>
      </c>
      <c r="L31" s="341">
        <f t="shared" si="2"/>
        <v>469000</v>
      </c>
      <c r="M31" s="341">
        <f t="shared" si="2"/>
        <v>384000</v>
      </c>
      <c r="N31" s="341">
        <f t="shared" si="2"/>
        <v>454000</v>
      </c>
      <c r="O31" s="341">
        <f t="shared" si="2"/>
        <v>384000</v>
      </c>
      <c r="P31" s="341">
        <f t="shared" si="2"/>
        <v>484000</v>
      </c>
      <c r="Q31" s="341">
        <f t="shared" si="2"/>
        <v>609000</v>
      </c>
      <c r="R31" s="139">
        <f t="shared" si="2"/>
        <v>5502000</v>
      </c>
    </row>
    <row r="32" spans="2:18" ht="12" customHeight="1">
      <c r="B32" s="128"/>
      <c r="C32" s="124"/>
      <c r="D32" s="124"/>
      <c r="E32" s="124"/>
      <c r="F32" s="124"/>
      <c r="G32" s="124"/>
      <c r="H32" s="124"/>
      <c r="I32" s="124"/>
      <c r="J32" s="124"/>
      <c r="K32" s="124"/>
      <c r="L32" s="124"/>
      <c r="M32" s="124"/>
      <c r="N32" s="124"/>
      <c r="O32" s="124"/>
      <c r="P32" s="124"/>
      <c r="Q32" s="124"/>
      <c r="R32" s="124"/>
    </row>
    <row r="33" spans="2:18" ht="12" customHeight="1">
      <c r="B33" s="140" t="s">
        <v>227</v>
      </c>
      <c r="C33" s="128"/>
      <c r="D33" s="124"/>
      <c r="E33" s="124"/>
      <c r="F33" s="128" t="s">
        <v>196</v>
      </c>
      <c r="G33" s="128" t="s">
        <v>197</v>
      </c>
      <c r="H33" s="128" t="s">
        <v>181</v>
      </c>
      <c r="I33" s="128" t="s">
        <v>182</v>
      </c>
      <c r="J33" s="128" t="s">
        <v>183</v>
      </c>
      <c r="K33" s="128" t="s">
        <v>184</v>
      </c>
      <c r="L33" s="128" t="s">
        <v>185</v>
      </c>
      <c r="M33" s="128" t="s">
        <v>186</v>
      </c>
      <c r="N33" s="128" t="s">
        <v>187</v>
      </c>
      <c r="O33" s="128" t="s">
        <v>188</v>
      </c>
      <c r="P33" s="128" t="s">
        <v>189</v>
      </c>
      <c r="Q33" s="128" t="s">
        <v>190</v>
      </c>
      <c r="R33" s="128" t="s">
        <v>198</v>
      </c>
    </row>
    <row r="34" spans="2:18" ht="12" customHeight="1">
      <c r="B34" s="732" t="s">
        <v>200</v>
      </c>
      <c r="C34" s="732"/>
      <c r="D34" s="141"/>
      <c r="E34" s="141"/>
      <c r="F34" s="315">
        <f t="shared" ref="F34:R40" si="3">SUMIF($D$3:$D$30,$B34,F$3:F$30)</f>
        <v>115000</v>
      </c>
      <c r="G34" s="315">
        <f t="shared" si="3"/>
        <v>115000</v>
      </c>
      <c r="H34" s="315">
        <f t="shared" si="3"/>
        <v>115000</v>
      </c>
      <c r="I34" s="315">
        <f t="shared" si="3"/>
        <v>115000</v>
      </c>
      <c r="J34" s="315">
        <f t="shared" si="3"/>
        <v>115000</v>
      </c>
      <c r="K34" s="315">
        <f t="shared" si="3"/>
        <v>115000</v>
      </c>
      <c r="L34" s="315">
        <f t="shared" si="3"/>
        <v>115000</v>
      </c>
      <c r="M34" s="315">
        <f t="shared" si="3"/>
        <v>115000</v>
      </c>
      <c r="N34" s="315">
        <f t="shared" si="3"/>
        <v>115000</v>
      </c>
      <c r="O34" s="315">
        <f t="shared" si="3"/>
        <v>115000</v>
      </c>
      <c r="P34" s="315">
        <f t="shared" si="3"/>
        <v>115000</v>
      </c>
      <c r="Q34" s="315">
        <f t="shared" si="3"/>
        <v>115000</v>
      </c>
      <c r="R34" s="142">
        <f t="shared" si="3"/>
        <v>1380000</v>
      </c>
    </row>
    <row r="35" spans="2:18" ht="12" customHeight="1">
      <c r="B35" s="728" t="s">
        <v>228</v>
      </c>
      <c r="C35" s="728"/>
      <c r="D35" s="132"/>
      <c r="E35" s="132"/>
      <c r="F35" s="316">
        <f t="shared" si="3"/>
        <v>142000</v>
      </c>
      <c r="G35" s="316">
        <f t="shared" si="3"/>
        <v>128000</v>
      </c>
      <c r="H35" s="316">
        <f t="shared" si="3"/>
        <v>148000</v>
      </c>
      <c r="I35" s="316">
        <f t="shared" si="3"/>
        <v>128000</v>
      </c>
      <c r="J35" s="316">
        <f t="shared" si="3"/>
        <v>148000</v>
      </c>
      <c r="K35" s="316">
        <f t="shared" si="3"/>
        <v>208000</v>
      </c>
      <c r="L35" s="316">
        <f t="shared" si="3"/>
        <v>183000</v>
      </c>
      <c r="M35" s="316">
        <f t="shared" si="3"/>
        <v>123000</v>
      </c>
      <c r="N35" s="316">
        <f t="shared" si="3"/>
        <v>193000</v>
      </c>
      <c r="O35" s="316">
        <f t="shared" si="3"/>
        <v>123000</v>
      </c>
      <c r="P35" s="316">
        <f t="shared" si="3"/>
        <v>223000</v>
      </c>
      <c r="Q35" s="316">
        <f t="shared" si="3"/>
        <v>123000</v>
      </c>
      <c r="R35" s="143">
        <f t="shared" si="3"/>
        <v>1870000</v>
      </c>
    </row>
    <row r="36" spans="2:18" ht="12" customHeight="1">
      <c r="B36" s="728" t="s">
        <v>214</v>
      </c>
      <c r="C36" s="728"/>
      <c r="D36" s="132"/>
      <c r="E36" s="132"/>
      <c r="F36" s="316">
        <f t="shared" si="3"/>
        <v>80000</v>
      </c>
      <c r="G36" s="316">
        <f t="shared" si="3"/>
        <v>80000</v>
      </c>
      <c r="H36" s="316">
        <f t="shared" si="3"/>
        <v>80000</v>
      </c>
      <c r="I36" s="316">
        <f t="shared" si="3"/>
        <v>80000</v>
      </c>
      <c r="J36" s="316">
        <f t="shared" si="3"/>
        <v>80000</v>
      </c>
      <c r="K36" s="316">
        <f t="shared" si="3"/>
        <v>280000</v>
      </c>
      <c r="L36" s="316">
        <f t="shared" si="3"/>
        <v>80000</v>
      </c>
      <c r="M36" s="316">
        <f t="shared" si="3"/>
        <v>80000</v>
      </c>
      <c r="N36" s="316">
        <f t="shared" si="3"/>
        <v>80000</v>
      </c>
      <c r="O36" s="316">
        <f t="shared" si="3"/>
        <v>80000</v>
      </c>
      <c r="P36" s="316">
        <f t="shared" si="3"/>
        <v>80000</v>
      </c>
      <c r="Q36" s="316">
        <f t="shared" si="3"/>
        <v>280000</v>
      </c>
      <c r="R36" s="143">
        <f t="shared" si="3"/>
        <v>1360000</v>
      </c>
    </row>
    <row r="37" spans="2:18" ht="12" customHeight="1">
      <c r="B37" s="728" t="s">
        <v>220</v>
      </c>
      <c r="C37" s="728"/>
      <c r="D37" s="132"/>
      <c r="E37" s="132"/>
      <c r="F37" s="316">
        <f t="shared" si="3"/>
        <v>4000</v>
      </c>
      <c r="G37" s="316">
        <f t="shared" si="3"/>
        <v>29000</v>
      </c>
      <c r="H37" s="316">
        <f t="shared" si="3"/>
        <v>4000</v>
      </c>
      <c r="I37" s="316">
        <f t="shared" si="3"/>
        <v>29000</v>
      </c>
      <c r="J37" s="316">
        <f t="shared" si="3"/>
        <v>4000</v>
      </c>
      <c r="K37" s="316">
        <f t="shared" si="3"/>
        <v>4000</v>
      </c>
      <c r="L37" s="316">
        <f t="shared" si="3"/>
        <v>29000</v>
      </c>
      <c r="M37" s="316">
        <f t="shared" si="3"/>
        <v>4000</v>
      </c>
      <c r="N37" s="316">
        <f t="shared" si="3"/>
        <v>4000</v>
      </c>
      <c r="O37" s="316">
        <f t="shared" si="3"/>
        <v>4000</v>
      </c>
      <c r="P37" s="316">
        <f t="shared" si="3"/>
        <v>4000</v>
      </c>
      <c r="Q37" s="316">
        <f t="shared" si="3"/>
        <v>29000</v>
      </c>
      <c r="R37" s="143">
        <f t="shared" si="3"/>
        <v>148000</v>
      </c>
    </row>
    <row r="38" spans="2:18" ht="12" customHeight="1">
      <c r="B38" s="728" t="s">
        <v>217</v>
      </c>
      <c r="C38" s="728"/>
      <c r="D38" s="132"/>
      <c r="E38" s="132"/>
      <c r="F38" s="316">
        <f t="shared" si="3"/>
        <v>62000</v>
      </c>
      <c r="G38" s="316">
        <f t="shared" si="3"/>
        <v>62000</v>
      </c>
      <c r="H38" s="316">
        <f t="shared" si="3"/>
        <v>62000</v>
      </c>
      <c r="I38" s="316">
        <f t="shared" si="3"/>
        <v>62000</v>
      </c>
      <c r="J38" s="316">
        <f t="shared" si="3"/>
        <v>62000</v>
      </c>
      <c r="K38" s="316">
        <f t="shared" si="3"/>
        <v>62000</v>
      </c>
      <c r="L38" s="316">
        <f t="shared" si="3"/>
        <v>62000</v>
      </c>
      <c r="M38" s="316">
        <f t="shared" si="3"/>
        <v>62000</v>
      </c>
      <c r="N38" s="316">
        <f t="shared" si="3"/>
        <v>62000</v>
      </c>
      <c r="O38" s="316">
        <f t="shared" si="3"/>
        <v>62000</v>
      </c>
      <c r="P38" s="316">
        <f t="shared" si="3"/>
        <v>62000</v>
      </c>
      <c r="Q38" s="316">
        <f t="shared" si="3"/>
        <v>62000</v>
      </c>
      <c r="R38" s="143">
        <f t="shared" si="3"/>
        <v>744000</v>
      </c>
    </row>
    <row r="39" spans="2:18" ht="12" customHeight="1">
      <c r="B39" s="728" t="s">
        <v>229</v>
      </c>
      <c r="C39" s="728"/>
      <c r="D39" s="132"/>
      <c r="E39" s="132"/>
      <c r="F39" s="316">
        <f t="shared" si="3"/>
        <v>0</v>
      </c>
      <c r="G39" s="316">
        <f t="shared" si="3"/>
        <v>0</v>
      </c>
      <c r="H39" s="316">
        <f t="shared" si="3"/>
        <v>0</v>
      </c>
      <c r="I39" s="316">
        <f t="shared" si="3"/>
        <v>0</v>
      </c>
      <c r="J39" s="316">
        <f t="shared" si="3"/>
        <v>0</v>
      </c>
      <c r="K39" s="316">
        <f t="shared" si="3"/>
        <v>0</v>
      </c>
      <c r="L39" s="316">
        <f t="shared" si="3"/>
        <v>0</v>
      </c>
      <c r="M39" s="316">
        <f t="shared" si="3"/>
        <v>0</v>
      </c>
      <c r="N39" s="316">
        <f t="shared" si="3"/>
        <v>0</v>
      </c>
      <c r="O39" s="316">
        <f t="shared" si="3"/>
        <v>0</v>
      </c>
      <c r="P39" s="316">
        <f t="shared" si="3"/>
        <v>0</v>
      </c>
      <c r="Q39" s="316">
        <f t="shared" si="3"/>
        <v>0</v>
      </c>
      <c r="R39" s="143">
        <f t="shared" si="3"/>
        <v>0</v>
      </c>
    </row>
    <row r="40" spans="2:18" ht="12" customHeight="1">
      <c r="B40" s="728" t="s">
        <v>42</v>
      </c>
      <c r="C40" s="728"/>
      <c r="D40" s="132"/>
      <c r="E40" s="132"/>
      <c r="F40" s="316">
        <f t="shared" si="3"/>
        <v>0</v>
      </c>
      <c r="G40" s="316">
        <f t="shared" si="3"/>
        <v>0</v>
      </c>
      <c r="H40" s="316">
        <f t="shared" si="3"/>
        <v>0</v>
      </c>
      <c r="I40" s="316">
        <f t="shared" si="3"/>
        <v>0</v>
      </c>
      <c r="J40" s="316">
        <f t="shared" si="3"/>
        <v>0</v>
      </c>
      <c r="K40" s="316">
        <f t="shared" si="3"/>
        <v>0</v>
      </c>
      <c r="L40" s="316">
        <f t="shared" si="3"/>
        <v>0</v>
      </c>
      <c r="M40" s="316">
        <f t="shared" si="3"/>
        <v>0</v>
      </c>
      <c r="N40" s="316">
        <f t="shared" si="3"/>
        <v>0</v>
      </c>
      <c r="O40" s="316">
        <f t="shared" si="3"/>
        <v>0</v>
      </c>
      <c r="P40" s="316">
        <f t="shared" si="3"/>
        <v>0</v>
      </c>
      <c r="Q40" s="316">
        <f t="shared" si="3"/>
        <v>0</v>
      </c>
      <c r="R40" s="143">
        <f t="shared" si="3"/>
        <v>0</v>
      </c>
    </row>
    <row r="41" spans="2:18" ht="12" customHeight="1">
      <c r="B41" s="729"/>
      <c r="C41" s="729"/>
      <c r="D41" s="137"/>
      <c r="E41" s="137"/>
      <c r="F41" s="317">
        <f t="shared" ref="F41:Q41" si="4">SUMIF($D$3:$D$30,$B41,F$3:F$30)</f>
        <v>0</v>
      </c>
      <c r="G41" s="317">
        <f t="shared" si="4"/>
        <v>0</v>
      </c>
      <c r="H41" s="317">
        <f t="shared" si="4"/>
        <v>0</v>
      </c>
      <c r="I41" s="317">
        <f t="shared" si="4"/>
        <v>0</v>
      </c>
      <c r="J41" s="317">
        <f t="shared" si="4"/>
        <v>0</v>
      </c>
      <c r="K41" s="317">
        <f t="shared" si="4"/>
        <v>0</v>
      </c>
      <c r="L41" s="317">
        <f t="shared" si="4"/>
        <v>0</v>
      </c>
      <c r="M41" s="317">
        <f t="shared" si="4"/>
        <v>0</v>
      </c>
      <c r="N41" s="317">
        <f t="shared" si="4"/>
        <v>0</v>
      </c>
      <c r="O41" s="317">
        <f t="shared" si="4"/>
        <v>0</v>
      </c>
      <c r="P41" s="317">
        <f t="shared" si="4"/>
        <v>0</v>
      </c>
      <c r="Q41" s="317">
        <f t="shared" si="4"/>
        <v>0</v>
      </c>
      <c r="R41" s="144">
        <f>SUMIF($D$3:$D$30,$C41,R$3:R$30)</f>
        <v>0</v>
      </c>
    </row>
    <row r="42" spans="2:18" ht="12" customHeight="1">
      <c r="B42" s="145"/>
      <c r="C42" s="146"/>
      <c r="D42" s="146"/>
      <c r="E42" s="146" t="s">
        <v>198</v>
      </c>
      <c r="F42" s="147">
        <f>SUM(F34:F41)</f>
        <v>403000</v>
      </c>
      <c r="G42" s="147">
        <f t="shared" ref="G42:R42" si="5">SUM(G34:G41)</f>
        <v>414000</v>
      </c>
      <c r="H42" s="147">
        <f t="shared" si="5"/>
        <v>409000</v>
      </c>
      <c r="I42" s="147">
        <f t="shared" si="5"/>
        <v>414000</v>
      </c>
      <c r="J42" s="147">
        <f t="shared" si="5"/>
        <v>409000</v>
      </c>
      <c r="K42" s="147">
        <f t="shared" si="5"/>
        <v>669000</v>
      </c>
      <c r="L42" s="147">
        <f t="shared" si="5"/>
        <v>469000</v>
      </c>
      <c r="M42" s="147">
        <f t="shared" si="5"/>
        <v>384000</v>
      </c>
      <c r="N42" s="147">
        <f t="shared" si="5"/>
        <v>454000</v>
      </c>
      <c r="O42" s="147">
        <f t="shared" si="5"/>
        <v>384000</v>
      </c>
      <c r="P42" s="147">
        <f t="shared" si="5"/>
        <v>484000</v>
      </c>
      <c r="Q42" s="147">
        <f t="shared" si="5"/>
        <v>609000</v>
      </c>
      <c r="R42" s="147">
        <f t="shared" si="5"/>
        <v>5502000</v>
      </c>
    </row>
    <row r="43" spans="2:18" ht="12" customHeight="1">
      <c r="B43" s="128"/>
      <c r="C43" s="124"/>
      <c r="D43" s="124"/>
      <c r="E43" s="124"/>
      <c r="F43" s="124"/>
      <c r="G43" s="124"/>
      <c r="H43" s="124"/>
      <c r="I43" s="124"/>
      <c r="J43" s="124"/>
      <c r="K43" s="124"/>
      <c r="L43" s="124"/>
      <c r="M43" s="124"/>
      <c r="N43" s="124"/>
      <c r="O43" s="124"/>
      <c r="P43" s="124"/>
      <c r="Q43" s="124"/>
      <c r="R43" s="124"/>
    </row>
    <row r="44" spans="2:18" ht="12" customHeight="1">
      <c r="B44" s="140" t="s">
        <v>230</v>
      </c>
      <c r="C44" s="128"/>
      <c r="D44" s="124"/>
      <c r="E44" s="124"/>
      <c r="F44" s="128" t="s">
        <v>196</v>
      </c>
      <c r="G44" s="128" t="s">
        <v>197</v>
      </c>
      <c r="H44" s="128" t="s">
        <v>181</v>
      </c>
      <c r="I44" s="128" t="s">
        <v>182</v>
      </c>
      <c r="J44" s="128" t="s">
        <v>183</v>
      </c>
      <c r="K44" s="128" t="s">
        <v>184</v>
      </c>
      <c r="L44" s="128" t="s">
        <v>185</v>
      </c>
      <c r="M44" s="128" t="s">
        <v>186</v>
      </c>
      <c r="N44" s="128" t="s">
        <v>187</v>
      </c>
      <c r="O44" s="128" t="s">
        <v>188</v>
      </c>
      <c r="P44" s="128" t="s">
        <v>189</v>
      </c>
      <c r="Q44" s="128" t="s">
        <v>190</v>
      </c>
      <c r="R44" s="128" t="s">
        <v>198</v>
      </c>
    </row>
    <row r="45" spans="2:18" ht="12" customHeight="1">
      <c r="B45" s="180">
        <v>1</v>
      </c>
      <c r="C45" s="318" t="s">
        <v>231</v>
      </c>
      <c r="D45" s="318"/>
      <c r="E45" s="318"/>
      <c r="F45" s="315">
        <f t="shared" ref="F45:R50" si="6">SUMIF($B$3:$B$30,$B45,F$3:F$30)</f>
        <v>243000</v>
      </c>
      <c r="G45" s="315">
        <f t="shared" si="6"/>
        <v>229000</v>
      </c>
      <c r="H45" s="315">
        <f t="shared" si="6"/>
        <v>249000</v>
      </c>
      <c r="I45" s="315">
        <f t="shared" si="6"/>
        <v>229000</v>
      </c>
      <c r="J45" s="315">
        <f t="shared" si="6"/>
        <v>249000</v>
      </c>
      <c r="K45" s="315">
        <f t="shared" si="6"/>
        <v>309000</v>
      </c>
      <c r="L45" s="315">
        <f t="shared" si="6"/>
        <v>249000</v>
      </c>
      <c r="M45" s="315">
        <f t="shared" si="6"/>
        <v>224000</v>
      </c>
      <c r="N45" s="315">
        <f t="shared" si="6"/>
        <v>244000</v>
      </c>
      <c r="O45" s="315">
        <f t="shared" si="6"/>
        <v>224000</v>
      </c>
      <c r="P45" s="315">
        <f t="shared" si="6"/>
        <v>324000</v>
      </c>
      <c r="Q45" s="315">
        <f t="shared" si="6"/>
        <v>224000</v>
      </c>
      <c r="R45" s="142">
        <f t="shared" si="6"/>
        <v>2997000</v>
      </c>
    </row>
    <row r="46" spans="2:18" ht="12" customHeight="1">
      <c r="B46" s="183">
        <v>2</v>
      </c>
      <c r="C46" s="319" t="s">
        <v>114</v>
      </c>
      <c r="D46" s="319"/>
      <c r="E46" s="319"/>
      <c r="F46" s="316">
        <f t="shared" si="6"/>
        <v>75000</v>
      </c>
      <c r="G46" s="316">
        <f t="shared" si="6"/>
        <v>100000</v>
      </c>
      <c r="H46" s="316">
        <f t="shared" si="6"/>
        <v>75000</v>
      </c>
      <c r="I46" s="316">
        <f t="shared" si="6"/>
        <v>100000</v>
      </c>
      <c r="J46" s="316">
        <f t="shared" si="6"/>
        <v>75000</v>
      </c>
      <c r="K46" s="316">
        <f t="shared" si="6"/>
        <v>275000</v>
      </c>
      <c r="L46" s="316">
        <f t="shared" si="6"/>
        <v>100000</v>
      </c>
      <c r="M46" s="316">
        <f t="shared" si="6"/>
        <v>75000</v>
      </c>
      <c r="N46" s="316">
        <f t="shared" si="6"/>
        <v>75000</v>
      </c>
      <c r="O46" s="316">
        <f t="shared" si="6"/>
        <v>75000</v>
      </c>
      <c r="P46" s="316">
        <f t="shared" si="6"/>
        <v>75000</v>
      </c>
      <c r="Q46" s="316">
        <f t="shared" si="6"/>
        <v>300000</v>
      </c>
      <c r="R46" s="143">
        <f t="shared" si="6"/>
        <v>1400000</v>
      </c>
    </row>
    <row r="47" spans="2:18" ht="12" customHeight="1">
      <c r="B47" s="183">
        <v>3</v>
      </c>
      <c r="C47" s="319" t="s">
        <v>232</v>
      </c>
      <c r="D47" s="319"/>
      <c r="E47" s="319"/>
      <c r="F47" s="316">
        <f t="shared" si="6"/>
        <v>45000</v>
      </c>
      <c r="G47" s="316">
        <f t="shared" si="6"/>
        <v>45000</v>
      </c>
      <c r="H47" s="316">
        <f t="shared" si="6"/>
        <v>45000</v>
      </c>
      <c r="I47" s="316">
        <f t="shared" si="6"/>
        <v>45000</v>
      </c>
      <c r="J47" s="316">
        <f t="shared" si="6"/>
        <v>45000</v>
      </c>
      <c r="K47" s="316">
        <f t="shared" si="6"/>
        <v>45000</v>
      </c>
      <c r="L47" s="316">
        <f t="shared" si="6"/>
        <v>45000</v>
      </c>
      <c r="M47" s="316">
        <f t="shared" si="6"/>
        <v>45000</v>
      </c>
      <c r="N47" s="316">
        <f t="shared" si="6"/>
        <v>45000</v>
      </c>
      <c r="O47" s="316">
        <f t="shared" si="6"/>
        <v>45000</v>
      </c>
      <c r="P47" s="316">
        <f t="shared" si="6"/>
        <v>45000</v>
      </c>
      <c r="Q47" s="316">
        <f t="shared" si="6"/>
        <v>45000</v>
      </c>
      <c r="R47" s="143">
        <f t="shared" si="6"/>
        <v>540000</v>
      </c>
    </row>
    <row r="48" spans="2:18" ht="12" customHeight="1">
      <c r="B48" s="183">
        <v>4</v>
      </c>
      <c r="C48" s="319" t="s">
        <v>233</v>
      </c>
      <c r="D48" s="319"/>
      <c r="E48" s="319"/>
      <c r="F48" s="316">
        <f t="shared" si="6"/>
        <v>10000</v>
      </c>
      <c r="G48" s="316">
        <f t="shared" si="6"/>
        <v>10000</v>
      </c>
      <c r="H48" s="316">
        <f t="shared" si="6"/>
        <v>10000</v>
      </c>
      <c r="I48" s="316">
        <f t="shared" si="6"/>
        <v>10000</v>
      </c>
      <c r="J48" s="316">
        <f t="shared" si="6"/>
        <v>10000</v>
      </c>
      <c r="K48" s="316">
        <f t="shared" si="6"/>
        <v>10000</v>
      </c>
      <c r="L48" s="316">
        <f t="shared" si="6"/>
        <v>10000</v>
      </c>
      <c r="M48" s="316">
        <f t="shared" si="6"/>
        <v>10000</v>
      </c>
      <c r="N48" s="316">
        <f t="shared" si="6"/>
        <v>10000</v>
      </c>
      <c r="O48" s="316">
        <f t="shared" si="6"/>
        <v>10000</v>
      </c>
      <c r="P48" s="316">
        <f t="shared" si="6"/>
        <v>10000</v>
      </c>
      <c r="Q48" s="316">
        <f t="shared" si="6"/>
        <v>10000</v>
      </c>
      <c r="R48" s="143">
        <f t="shared" si="6"/>
        <v>120000</v>
      </c>
    </row>
    <row r="49" spans="2:18" ht="12" customHeight="1">
      <c r="B49" s="320">
        <v>5</v>
      </c>
      <c r="C49" s="319" t="s">
        <v>210</v>
      </c>
      <c r="D49" s="321"/>
      <c r="E49" s="321"/>
      <c r="F49" s="316">
        <f t="shared" si="6"/>
        <v>0</v>
      </c>
      <c r="G49" s="316">
        <f t="shared" si="6"/>
        <v>0</v>
      </c>
      <c r="H49" s="316">
        <f t="shared" si="6"/>
        <v>0</v>
      </c>
      <c r="I49" s="316">
        <f t="shared" si="6"/>
        <v>0</v>
      </c>
      <c r="J49" s="316">
        <f t="shared" si="6"/>
        <v>0</v>
      </c>
      <c r="K49" s="316">
        <f t="shared" si="6"/>
        <v>0</v>
      </c>
      <c r="L49" s="316">
        <f t="shared" si="6"/>
        <v>35000</v>
      </c>
      <c r="M49" s="316">
        <f t="shared" si="6"/>
        <v>0</v>
      </c>
      <c r="N49" s="316">
        <f t="shared" si="6"/>
        <v>50000</v>
      </c>
      <c r="O49" s="316">
        <f t="shared" si="6"/>
        <v>0</v>
      </c>
      <c r="P49" s="316">
        <f t="shared" si="6"/>
        <v>0</v>
      </c>
      <c r="Q49" s="316">
        <f t="shared" si="6"/>
        <v>0</v>
      </c>
      <c r="R49" s="322">
        <f t="shared" si="6"/>
        <v>85000</v>
      </c>
    </row>
    <row r="50" spans="2:18" ht="12" customHeight="1">
      <c r="B50" s="187">
        <v>6</v>
      </c>
      <c r="C50" s="323" t="s">
        <v>597</v>
      </c>
      <c r="D50" s="323"/>
      <c r="E50" s="323"/>
      <c r="F50" s="317">
        <f t="shared" si="6"/>
        <v>30000</v>
      </c>
      <c r="G50" s="317">
        <f t="shared" si="6"/>
        <v>30000</v>
      </c>
      <c r="H50" s="317">
        <f t="shared" si="6"/>
        <v>30000</v>
      </c>
      <c r="I50" s="317">
        <f t="shared" si="6"/>
        <v>30000</v>
      </c>
      <c r="J50" s="317">
        <f t="shared" si="6"/>
        <v>30000</v>
      </c>
      <c r="K50" s="317">
        <f t="shared" si="6"/>
        <v>30000</v>
      </c>
      <c r="L50" s="317">
        <f t="shared" si="6"/>
        <v>30000</v>
      </c>
      <c r="M50" s="317">
        <f t="shared" si="6"/>
        <v>30000</v>
      </c>
      <c r="N50" s="317">
        <f t="shared" si="6"/>
        <v>30000</v>
      </c>
      <c r="O50" s="317">
        <f t="shared" si="6"/>
        <v>30000</v>
      </c>
      <c r="P50" s="317">
        <f t="shared" si="6"/>
        <v>30000</v>
      </c>
      <c r="Q50" s="317">
        <f t="shared" si="6"/>
        <v>30000</v>
      </c>
      <c r="R50" s="144">
        <f t="shared" si="6"/>
        <v>360000</v>
      </c>
    </row>
    <row r="51" spans="2:18" ht="12" customHeight="1">
      <c r="B51" s="145"/>
      <c r="C51" s="146"/>
      <c r="D51" s="146"/>
      <c r="E51" s="146" t="s">
        <v>198</v>
      </c>
      <c r="F51" s="147">
        <f>SUM(F45:F50)</f>
        <v>403000</v>
      </c>
      <c r="G51" s="147">
        <f>SUM(G45:G50)</f>
        <v>414000</v>
      </c>
      <c r="H51" s="147">
        <f t="shared" ref="H51:R51" si="7">SUM(H45:H50)</f>
        <v>409000</v>
      </c>
      <c r="I51" s="147">
        <f t="shared" si="7"/>
        <v>414000</v>
      </c>
      <c r="J51" s="147">
        <f t="shared" si="7"/>
        <v>409000</v>
      </c>
      <c r="K51" s="147">
        <f t="shared" si="7"/>
        <v>669000</v>
      </c>
      <c r="L51" s="147">
        <f t="shared" si="7"/>
        <v>469000</v>
      </c>
      <c r="M51" s="147">
        <f t="shared" si="7"/>
        <v>384000</v>
      </c>
      <c r="N51" s="147">
        <f t="shared" si="7"/>
        <v>454000</v>
      </c>
      <c r="O51" s="147">
        <f t="shared" si="7"/>
        <v>384000</v>
      </c>
      <c r="P51" s="147">
        <f t="shared" si="7"/>
        <v>484000</v>
      </c>
      <c r="Q51" s="147">
        <f t="shared" si="7"/>
        <v>609000</v>
      </c>
      <c r="R51" s="147">
        <f t="shared" si="7"/>
        <v>5502000</v>
      </c>
    </row>
    <row r="52" spans="2:18" ht="12" customHeight="1">
      <c r="B52" s="128"/>
      <c r="C52" s="124"/>
      <c r="D52" s="124"/>
      <c r="E52" s="124"/>
      <c r="F52" s="124"/>
      <c r="G52" s="124"/>
      <c r="H52" s="124"/>
      <c r="I52" s="124"/>
      <c r="J52" s="124"/>
      <c r="K52" s="124"/>
      <c r="L52" s="124"/>
      <c r="M52" s="124"/>
      <c r="N52" s="124"/>
      <c r="O52" s="124"/>
      <c r="P52" s="124"/>
      <c r="Q52" s="124"/>
      <c r="R52" s="124"/>
    </row>
    <row r="53" spans="2:18" ht="12" customHeight="1">
      <c r="B53" s="128"/>
      <c r="C53" s="124"/>
      <c r="D53" s="124"/>
      <c r="E53" s="124"/>
      <c r="F53" s="124"/>
      <c r="G53" s="124"/>
      <c r="H53" s="124"/>
      <c r="I53" s="124"/>
      <c r="J53" s="124"/>
      <c r="K53" s="124"/>
      <c r="L53" s="124"/>
      <c r="M53" s="124"/>
      <c r="N53" s="124"/>
      <c r="O53" s="124"/>
      <c r="P53" s="124"/>
      <c r="Q53" s="124"/>
      <c r="R53" s="124"/>
    </row>
    <row r="54" spans="2:18" ht="12" customHeight="1">
      <c r="B54" s="149" t="s">
        <v>234</v>
      </c>
      <c r="C54" s="150"/>
      <c r="D54" s="150"/>
      <c r="F54" s="152" t="s">
        <v>196</v>
      </c>
      <c r="G54" s="152" t="s">
        <v>197</v>
      </c>
      <c r="H54" s="152" t="s">
        <v>181</v>
      </c>
      <c r="I54" s="152" t="s">
        <v>182</v>
      </c>
      <c r="J54" s="152" t="s">
        <v>183</v>
      </c>
      <c r="K54" s="152" t="s">
        <v>184</v>
      </c>
      <c r="L54" s="152" t="s">
        <v>185</v>
      </c>
      <c r="M54" s="152" t="s">
        <v>186</v>
      </c>
      <c r="N54" s="152" t="s">
        <v>187</v>
      </c>
      <c r="O54" s="152" t="s">
        <v>188</v>
      </c>
      <c r="P54" s="152" t="s">
        <v>189</v>
      </c>
      <c r="Q54" s="152" t="s">
        <v>190</v>
      </c>
      <c r="R54" s="153" t="s">
        <v>198</v>
      </c>
    </row>
    <row r="55" spans="2:18" ht="12" customHeight="1">
      <c r="B55" s="154"/>
      <c r="C55" s="346" t="s">
        <v>599</v>
      </c>
      <c r="D55" s="155"/>
      <c r="E55" s="141"/>
      <c r="F55" s="156">
        <v>250000</v>
      </c>
      <c r="G55" s="156">
        <v>250000</v>
      </c>
      <c r="H55" s="156">
        <v>330000</v>
      </c>
      <c r="I55" s="156">
        <v>250000</v>
      </c>
      <c r="J55" s="156">
        <v>250000</v>
      </c>
      <c r="K55" s="156">
        <v>250000</v>
      </c>
      <c r="L55" s="156">
        <v>250000</v>
      </c>
      <c r="M55" s="156">
        <v>250000</v>
      </c>
      <c r="N55" s="156">
        <v>330000</v>
      </c>
      <c r="O55" s="156">
        <v>250000</v>
      </c>
      <c r="P55" s="156">
        <v>250000</v>
      </c>
      <c r="Q55" s="156">
        <v>250000</v>
      </c>
      <c r="R55" s="157">
        <f t="shared" ref="R55:R62" si="8">SUM(F55:Q55)</f>
        <v>3160000</v>
      </c>
    </row>
    <row r="56" spans="2:18" ht="12" customHeight="1">
      <c r="B56" s="158"/>
      <c r="C56" s="347" t="s">
        <v>600</v>
      </c>
      <c r="D56" s="159"/>
      <c r="E56" s="132"/>
      <c r="F56" s="160">
        <v>0</v>
      </c>
      <c r="G56" s="160">
        <v>0</v>
      </c>
      <c r="H56" s="160">
        <v>0</v>
      </c>
      <c r="I56" s="160">
        <v>0</v>
      </c>
      <c r="J56" s="160">
        <v>0</v>
      </c>
      <c r="K56" s="160">
        <v>400000</v>
      </c>
      <c r="L56" s="160">
        <v>0</v>
      </c>
      <c r="M56" s="160">
        <v>0</v>
      </c>
      <c r="N56" s="160">
        <v>0</v>
      </c>
      <c r="O56" s="160">
        <v>0</v>
      </c>
      <c r="P56" s="160">
        <v>0</v>
      </c>
      <c r="Q56" s="160">
        <v>600000</v>
      </c>
      <c r="R56" s="161">
        <f t="shared" si="8"/>
        <v>1000000</v>
      </c>
    </row>
    <row r="57" spans="2:18" ht="12" customHeight="1">
      <c r="B57" s="158"/>
      <c r="C57" s="347" t="s">
        <v>235</v>
      </c>
      <c r="D57" s="159"/>
      <c r="E57" s="132"/>
      <c r="F57" s="160">
        <v>0</v>
      </c>
      <c r="G57" s="160">
        <v>40000</v>
      </c>
      <c r="H57" s="160">
        <v>0</v>
      </c>
      <c r="I57" s="160">
        <v>0</v>
      </c>
      <c r="J57" s="160">
        <v>0</v>
      </c>
      <c r="K57" s="160">
        <v>40000</v>
      </c>
      <c r="L57" s="160">
        <v>0</v>
      </c>
      <c r="M57" s="160">
        <v>0</v>
      </c>
      <c r="N57" s="160">
        <v>0</v>
      </c>
      <c r="O57" s="160">
        <v>40000</v>
      </c>
      <c r="P57" s="160">
        <v>0</v>
      </c>
      <c r="Q57" s="160">
        <v>0</v>
      </c>
      <c r="R57" s="161">
        <f t="shared" si="8"/>
        <v>120000</v>
      </c>
    </row>
    <row r="58" spans="2:18" ht="12" customHeight="1">
      <c r="B58" s="342"/>
      <c r="C58" s="348" t="s">
        <v>601</v>
      </c>
      <c r="D58" s="343"/>
      <c r="E58" s="344"/>
      <c r="F58" s="345">
        <v>200000</v>
      </c>
      <c r="G58" s="345">
        <v>200000</v>
      </c>
      <c r="H58" s="345">
        <v>200000</v>
      </c>
      <c r="I58" s="345">
        <v>200000</v>
      </c>
      <c r="J58" s="345">
        <v>200000</v>
      </c>
      <c r="K58" s="345">
        <v>200000</v>
      </c>
      <c r="L58" s="345">
        <v>200000</v>
      </c>
      <c r="M58" s="345">
        <v>200000</v>
      </c>
      <c r="N58" s="345">
        <v>200000</v>
      </c>
      <c r="O58" s="345">
        <v>200000</v>
      </c>
      <c r="P58" s="345">
        <v>200000</v>
      </c>
      <c r="Q58" s="345">
        <v>200000</v>
      </c>
      <c r="R58" s="161">
        <f t="shared" si="8"/>
        <v>2400000</v>
      </c>
    </row>
    <row r="59" spans="2:18" ht="12" customHeight="1">
      <c r="B59" s="342"/>
      <c r="C59" s="348" t="s">
        <v>602</v>
      </c>
      <c r="D59" s="343"/>
      <c r="E59" s="344"/>
      <c r="F59" s="345">
        <v>0</v>
      </c>
      <c r="G59" s="345">
        <v>0</v>
      </c>
      <c r="H59" s="345">
        <v>0</v>
      </c>
      <c r="I59" s="345">
        <v>0</v>
      </c>
      <c r="J59" s="345">
        <v>0</v>
      </c>
      <c r="K59" s="345">
        <v>0</v>
      </c>
      <c r="L59" s="345">
        <v>0</v>
      </c>
      <c r="M59" s="345">
        <v>0</v>
      </c>
      <c r="N59" s="345">
        <v>0</v>
      </c>
      <c r="O59" s="345">
        <v>0</v>
      </c>
      <c r="P59" s="345">
        <v>0</v>
      </c>
      <c r="Q59" s="345">
        <v>0</v>
      </c>
      <c r="R59" s="161">
        <f t="shared" si="8"/>
        <v>0</v>
      </c>
    </row>
    <row r="60" spans="2:18" ht="12" customHeight="1">
      <c r="B60" s="342"/>
      <c r="C60" s="348" t="s">
        <v>603</v>
      </c>
      <c r="D60" s="343"/>
      <c r="E60" s="344"/>
      <c r="F60" s="345">
        <v>0</v>
      </c>
      <c r="G60" s="345">
        <v>0</v>
      </c>
      <c r="H60" s="345">
        <v>0</v>
      </c>
      <c r="I60" s="345">
        <v>0</v>
      </c>
      <c r="J60" s="345">
        <v>0</v>
      </c>
      <c r="K60" s="345">
        <v>0</v>
      </c>
      <c r="L60" s="345">
        <v>0</v>
      </c>
      <c r="M60" s="345">
        <v>0</v>
      </c>
      <c r="N60" s="345">
        <v>0</v>
      </c>
      <c r="O60" s="345">
        <v>0</v>
      </c>
      <c r="P60" s="345">
        <v>0</v>
      </c>
      <c r="Q60" s="345">
        <v>0</v>
      </c>
      <c r="R60" s="161">
        <f t="shared" si="8"/>
        <v>0</v>
      </c>
    </row>
    <row r="61" spans="2:18" ht="12" customHeight="1">
      <c r="B61" s="162"/>
      <c r="C61" s="349" t="s">
        <v>604</v>
      </c>
      <c r="D61" s="163"/>
      <c r="E61" s="137"/>
      <c r="F61" s="164">
        <v>0</v>
      </c>
      <c r="G61" s="164">
        <v>40000</v>
      </c>
      <c r="H61" s="164">
        <v>0</v>
      </c>
      <c r="I61" s="164">
        <v>0</v>
      </c>
      <c r="J61" s="164">
        <v>0</v>
      </c>
      <c r="K61" s="164">
        <v>40000</v>
      </c>
      <c r="L61" s="164">
        <v>0</v>
      </c>
      <c r="M61" s="164">
        <v>0</v>
      </c>
      <c r="N61" s="164">
        <v>0</v>
      </c>
      <c r="O61" s="164">
        <v>40000</v>
      </c>
      <c r="P61" s="164">
        <v>0</v>
      </c>
      <c r="Q61" s="164">
        <v>200000</v>
      </c>
      <c r="R61" s="165">
        <f t="shared" si="8"/>
        <v>320000</v>
      </c>
    </row>
    <row r="62" spans="2:18" ht="12" customHeight="1">
      <c r="B62" s="166"/>
      <c r="C62" s="167" t="s">
        <v>236</v>
      </c>
      <c r="D62" s="168"/>
      <c r="E62" s="169"/>
      <c r="F62" s="170">
        <f>SUM(F55:F61)</f>
        <v>450000</v>
      </c>
      <c r="G62" s="170">
        <f t="shared" ref="G62:Q62" si="9">SUM(G55:G61)</f>
        <v>530000</v>
      </c>
      <c r="H62" s="170">
        <f t="shared" si="9"/>
        <v>530000</v>
      </c>
      <c r="I62" s="170">
        <f t="shared" si="9"/>
        <v>450000</v>
      </c>
      <c r="J62" s="170">
        <f t="shared" si="9"/>
        <v>450000</v>
      </c>
      <c r="K62" s="170">
        <f t="shared" si="9"/>
        <v>930000</v>
      </c>
      <c r="L62" s="170">
        <f t="shared" si="9"/>
        <v>450000</v>
      </c>
      <c r="M62" s="170">
        <f t="shared" si="9"/>
        <v>450000</v>
      </c>
      <c r="N62" s="170">
        <f t="shared" si="9"/>
        <v>530000</v>
      </c>
      <c r="O62" s="170">
        <f t="shared" si="9"/>
        <v>530000</v>
      </c>
      <c r="P62" s="170">
        <f t="shared" si="9"/>
        <v>450000</v>
      </c>
      <c r="Q62" s="170">
        <f t="shared" si="9"/>
        <v>1250000</v>
      </c>
      <c r="R62" s="171">
        <f t="shared" si="8"/>
        <v>7000000</v>
      </c>
    </row>
    <row r="63" spans="2:18" ht="42.75" customHeight="1">
      <c r="B63" s="350"/>
      <c r="C63" s="350" t="s">
        <v>30</v>
      </c>
      <c r="D63" s="350"/>
      <c r="E63" s="351"/>
      <c r="F63" s="352"/>
      <c r="G63" s="353" t="s">
        <v>235</v>
      </c>
      <c r="H63" s="353" t="s">
        <v>237</v>
      </c>
      <c r="I63" s="353"/>
      <c r="J63" s="353"/>
      <c r="K63" s="353" t="s">
        <v>235</v>
      </c>
      <c r="L63" s="353"/>
      <c r="M63" s="353"/>
      <c r="N63" s="353" t="s">
        <v>237</v>
      </c>
      <c r="O63" s="353" t="s">
        <v>235</v>
      </c>
      <c r="P63" s="352"/>
      <c r="Q63" s="352" t="s">
        <v>238</v>
      </c>
      <c r="R63" s="354"/>
    </row>
    <row r="64" spans="2:18" ht="12" customHeight="1">
      <c r="B64" s="128"/>
      <c r="C64" s="124"/>
      <c r="D64" s="124"/>
      <c r="E64" s="124"/>
      <c r="F64" s="172"/>
      <c r="G64" s="172"/>
      <c r="H64" s="172"/>
      <c r="I64" s="172"/>
      <c r="J64" s="172"/>
      <c r="K64" s="172"/>
      <c r="L64" s="172"/>
      <c r="M64" s="172"/>
      <c r="N64" s="172"/>
      <c r="O64" s="172"/>
      <c r="P64" s="172"/>
      <c r="Q64" s="172"/>
      <c r="R64" s="172"/>
    </row>
    <row r="65" spans="2:18" ht="12" customHeight="1">
      <c r="B65" s="140" t="s">
        <v>239</v>
      </c>
      <c r="C65" s="124"/>
      <c r="D65" s="124"/>
      <c r="E65" s="124"/>
      <c r="F65" s="152" t="s">
        <v>196</v>
      </c>
      <c r="G65" s="152" t="s">
        <v>197</v>
      </c>
      <c r="H65" s="152" t="s">
        <v>181</v>
      </c>
      <c r="I65" s="152" t="s">
        <v>182</v>
      </c>
      <c r="J65" s="152" t="s">
        <v>183</v>
      </c>
      <c r="K65" s="152" t="s">
        <v>184</v>
      </c>
      <c r="L65" s="152" t="s">
        <v>185</v>
      </c>
      <c r="M65" s="152" t="s">
        <v>186</v>
      </c>
      <c r="N65" s="152" t="s">
        <v>187</v>
      </c>
      <c r="O65" s="152" t="s">
        <v>188</v>
      </c>
      <c r="P65" s="152" t="s">
        <v>189</v>
      </c>
      <c r="Q65" s="152" t="s">
        <v>190</v>
      </c>
      <c r="R65" s="173" t="s">
        <v>240</v>
      </c>
    </row>
    <row r="66" spans="2:18" ht="12" customHeight="1">
      <c r="B66" s="174"/>
      <c r="C66" s="175" t="s">
        <v>241</v>
      </c>
      <c r="D66" s="175"/>
      <c r="E66" s="175"/>
      <c r="F66" s="176">
        <f t="shared" ref="F66:R66" si="10">F62-F51</f>
        <v>47000</v>
      </c>
      <c r="G66" s="176">
        <f t="shared" si="10"/>
        <v>116000</v>
      </c>
      <c r="H66" s="176">
        <f t="shared" si="10"/>
        <v>121000</v>
      </c>
      <c r="I66" s="176">
        <f t="shared" si="10"/>
        <v>36000</v>
      </c>
      <c r="J66" s="176">
        <f t="shared" si="10"/>
        <v>41000</v>
      </c>
      <c r="K66" s="176">
        <f t="shared" si="10"/>
        <v>261000</v>
      </c>
      <c r="L66" s="176">
        <f t="shared" si="10"/>
        <v>-19000</v>
      </c>
      <c r="M66" s="176">
        <f t="shared" si="10"/>
        <v>66000</v>
      </c>
      <c r="N66" s="176">
        <f t="shared" si="10"/>
        <v>76000</v>
      </c>
      <c r="O66" s="176">
        <f t="shared" si="10"/>
        <v>146000</v>
      </c>
      <c r="P66" s="176">
        <f t="shared" si="10"/>
        <v>-34000</v>
      </c>
      <c r="Q66" s="176">
        <f t="shared" si="10"/>
        <v>641000</v>
      </c>
      <c r="R66" s="176">
        <f t="shared" si="10"/>
        <v>1498000</v>
      </c>
    </row>
    <row r="67" spans="2:18" ht="12" customHeight="1">
      <c r="B67" s="174"/>
      <c r="C67" s="175" t="s">
        <v>242</v>
      </c>
      <c r="D67" s="175"/>
      <c r="E67" s="175"/>
      <c r="F67" s="176">
        <f>D78+F66</f>
        <v>4147000</v>
      </c>
      <c r="G67" s="176">
        <f>F67+G66</f>
        <v>4263000</v>
      </c>
      <c r="H67" s="176">
        <f t="shared" ref="H67:Q67" si="11">G67+H66</f>
        <v>4384000</v>
      </c>
      <c r="I67" s="176">
        <f t="shared" si="11"/>
        <v>4420000</v>
      </c>
      <c r="J67" s="176">
        <f t="shared" si="11"/>
        <v>4461000</v>
      </c>
      <c r="K67" s="176">
        <f t="shared" si="11"/>
        <v>4722000</v>
      </c>
      <c r="L67" s="176">
        <f t="shared" si="11"/>
        <v>4703000</v>
      </c>
      <c r="M67" s="176">
        <f t="shared" si="11"/>
        <v>4769000</v>
      </c>
      <c r="N67" s="176">
        <f t="shared" si="11"/>
        <v>4845000</v>
      </c>
      <c r="O67" s="176">
        <f t="shared" si="11"/>
        <v>4991000</v>
      </c>
      <c r="P67" s="176">
        <f t="shared" si="11"/>
        <v>4957000</v>
      </c>
      <c r="Q67" s="177">
        <f t="shared" si="11"/>
        <v>5598000</v>
      </c>
      <c r="R67" s="174" t="s">
        <v>39</v>
      </c>
    </row>
    <row r="68" spans="2:18" ht="12" customHeight="1">
      <c r="B68" s="128"/>
      <c r="C68" s="124"/>
      <c r="D68" s="124"/>
      <c r="E68" s="124"/>
      <c r="F68" s="124"/>
      <c r="G68" s="124"/>
      <c r="H68" s="124"/>
      <c r="I68" s="124"/>
      <c r="J68" s="124"/>
      <c r="K68" s="124"/>
      <c r="L68" s="124"/>
      <c r="M68" s="124"/>
      <c r="N68" s="124"/>
      <c r="O68" s="124"/>
      <c r="P68" s="124"/>
      <c r="Q68" s="124"/>
      <c r="R68" s="124"/>
    </row>
    <row r="69" spans="2:18" ht="12" customHeight="1">
      <c r="B69" s="140" t="s">
        <v>243</v>
      </c>
      <c r="C69" s="124"/>
      <c r="D69" s="128" t="s">
        <v>244</v>
      </c>
      <c r="E69" s="124"/>
      <c r="F69" s="152" t="s">
        <v>196</v>
      </c>
      <c r="G69" s="152" t="s">
        <v>197</v>
      </c>
      <c r="H69" s="152" t="s">
        <v>181</v>
      </c>
      <c r="I69" s="152" t="s">
        <v>182</v>
      </c>
      <c r="J69" s="152" t="s">
        <v>183</v>
      </c>
      <c r="K69" s="152" t="s">
        <v>184</v>
      </c>
      <c r="L69" s="152" t="s">
        <v>185</v>
      </c>
      <c r="M69" s="152" t="s">
        <v>186</v>
      </c>
      <c r="N69" s="152" t="s">
        <v>187</v>
      </c>
      <c r="O69" s="152" t="s">
        <v>188</v>
      </c>
      <c r="P69" s="152" t="s">
        <v>189</v>
      </c>
      <c r="Q69" s="152" t="s">
        <v>190</v>
      </c>
      <c r="R69" s="124"/>
    </row>
    <row r="70" spans="2:18" ht="12" customHeight="1">
      <c r="B70" s="148"/>
      <c r="C70" s="178" t="s">
        <v>245</v>
      </c>
      <c r="D70" s="179">
        <v>2000000</v>
      </c>
      <c r="E70" s="141"/>
      <c r="F70" s="141"/>
      <c r="G70" s="141"/>
      <c r="H70" s="141"/>
      <c r="I70" s="141"/>
      <c r="J70" s="141"/>
      <c r="K70" s="141"/>
      <c r="L70" s="141"/>
      <c r="M70" s="141"/>
      <c r="N70" s="141"/>
      <c r="O70" s="141"/>
      <c r="P70" s="141"/>
      <c r="Q70" s="141"/>
      <c r="R70" s="180" t="s">
        <v>39</v>
      </c>
    </row>
    <row r="71" spans="2:18" ht="12" customHeight="1">
      <c r="B71" s="131"/>
      <c r="C71" s="181" t="s">
        <v>246</v>
      </c>
      <c r="D71" s="182">
        <v>200000</v>
      </c>
      <c r="E71" s="132"/>
      <c r="F71" s="132"/>
      <c r="G71" s="132"/>
      <c r="H71" s="132"/>
      <c r="I71" s="132"/>
      <c r="J71" s="132"/>
      <c r="K71" s="132"/>
      <c r="L71" s="132"/>
      <c r="M71" s="132"/>
      <c r="N71" s="132"/>
      <c r="O71" s="132"/>
      <c r="P71" s="132"/>
      <c r="Q71" s="132"/>
      <c r="R71" s="183" t="s">
        <v>39</v>
      </c>
    </row>
    <row r="72" spans="2:18" ht="12" customHeight="1">
      <c r="B72" s="131"/>
      <c r="C72" s="181" t="s">
        <v>247</v>
      </c>
      <c r="D72" s="182">
        <v>300000</v>
      </c>
      <c r="E72" s="132"/>
      <c r="F72" s="132"/>
      <c r="G72" s="132"/>
      <c r="H72" s="132"/>
      <c r="I72" s="132"/>
      <c r="J72" s="132"/>
      <c r="K72" s="132"/>
      <c r="L72" s="132"/>
      <c r="M72" s="132"/>
      <c r="N72" s="132"/>
      <c r="O72" s="132"/>
      <c r="P72" s="132"/>
      <c r="Q72" s="132"/>
      <c r="R72" s="183" t="s">
        <v>39</v>
      </c>
    </row>
    <row r="73" spans="2:18" ht="12" customHeight="1">
      <c r="B73" s="131"/>
      <c r="C73" s="181" t="s">
        <v>246</v>
      </c>
      <c r="D73" s="182">
        <v>100000</v>
      </c>
      <c r="E73" s="132"/>
      <c r="F73" s="132"/>
      <c r="G73" s="132"/>
      <c r="H73" s="132"/>
      <c r="I73" s="132"/>
      <c r="J73" s="132"/>
      <c r="K73" s="132"/>
      <c r="L73" s="132"/>
      <c r="M73" s="132"/>
      <c r="N73" s="132"/>
      <c r="O73" s="132"/>
      <c r="P73" s="132"/>
      <c r="Q73" s="132"/>
      <c r="R73" s="183" t="s">
        <v>39</v>
      </c>
    </row>
    <row r="74" spans="2:18" ht="12" customHeight="1">
      <c r="B74" s="131"/>
      <c r="C74" s="181" t="s">
        <v>248</v>
      </c>
      <c r="D74" s="184">
        <v>1500000</v>
      </c>
      <c r="E74" s="132"/>
      <c r="F74" s="132"/>
      <c r="G74" s="132"/>
      <c r="H74" s="132"/>
      <c r="I74" s="132"/>
      <c r="J74" s="132"/>
      <c r="K74" s="132"/>
      <c r="L74" s="132"/>
      <c r="M74" s="132"/>
      <c r="N74" s="132"/>
      <c r="O74" s="132"/>
      <c r="P74" s="132"/>
      <c r="Q74" s="132"/>
      <c r="R74" s="183" t="s">
        <v>39</v>
      </c>
    </row>
    <row r="75" spans="2:18" ht="12" customHeight="1">
      <c r="B75" s="131"/>
      <c r="C75" s="181"/>
      <c r="D75" s="184"/>
      <c r="E75" s="132"/>
      <c r="F75" s="132"/>
      <c r="G75" s="132"/>
      <c r="H75" s="132"/>
      <c r="I75" s="132"/>
      <c r="J75" s="132"/>
      <c r="K75" s="132"/>
      <c r="L75" s="132"/>
      <c r="M75" s="132"/>
      <c r="N75" s="132"/>
      <c r="O75" s="132"/>
      <c r="P75" s="132"/>
      <c r="Q75" s="132"/>
      <c r="R75" s="183" t="s">
        <v>39</v>
      </c>
    </row>
    <row r="76" spans="2:18" ht="12" customHeight="1">
      <c r="B76" s="131"/>
      <c r="C76" s="181"/>
      <c r="D76" s="184"/>
      <c r="E76" s="132"/>
      <c r="F76" s="132"/>
      <c r="G76" s="132"/>
      <c r="H76" s="132"/>
      <c r="I76" s="132"/>
      <c r="J76" s="132"/>
      <c r="K76" s="132"/>
      <c r="L76" s="132"/>
      <c r="M76" s="132"/>
      <c r="N76" s="132"/>
      <c r="O76" s="132"/>
      <c r="P76" s="132"/>
      <c r="Q76" s="132"/>
      <c r="R76" s="183" t="s">
        <v>39</v>
      </c>
    </row>
    <row r="77" spans="2:18" ht="12" customHeight="1">
      <c r="B77" s="136"/>
      <c r="C77" s="185"/>
      <c r="D77" s="186"/>
      <c r="E77" s="137"/>
      <c r="F77" s="137"/>
      <c r="G77" s="137"/>
      <c r="H77" s="137"/>
      <c r="I77" s="137"/>
      <c r="J77" s="137"/>
      <c r="K77" s="137"/>
      <c r="L77" s="137"/>
      <c r="M77" s="137"/>
      <c r="N77" s="137"/>
      <c r="O77" s="137"/>
      <c r="P77" s="137"/>
      <c r="Q77" s="137"/>
      <c r="R77" s="187" t="s">
        <v>39</v>
      </c>
    </row>
    <row r="78" spans="2:18" ht="12" customHeight="1">
      <c r="B78" s="128"/>
      <c r="C78" s="124"/>
      <c r="D78" s="188">
        <f>SUM(D70:D77)</f>
        <v>4100000</v>
      </c>
      <c r="E78" s="124"/>
      <c r="F78" s="124">
        <f>SUM(F70:F77)</f>
        <v>0</v>
      </c>
      <c r="G78" s="124">
        <f t="shared" ref="G78:Q78" si="12">SUM(G70:G77)</f>
        <v>0</v>
      </c>
      <c r="H78" s="124">
        <f t="shared" si="12"/>
        <v>0</v>
      </c>
      <c r="I78" s="124">
        <f t="shared" si="12"/>
        <v>0</v>
      </c>
      <c r="J78" s="124">
        <f t="shared" si="12"/>
        <v>0</v>
      </c>
      <c r="K78" s="124">
        <f t="shared" si="12"/>
        <v>0</v>
      </c>
      <c r="L78" s="124">
        <f t="shared" si="12"/>
        <v>0</v>
      </c>
      <c r="M78" s="124">
        <f t="shared" si="12"/>
        <v>0</v>
      </c>
      <c r="N78" s="124">
        <f t="shared" si="12"/>
        <v>0</v>
      </c>
      <c r="O78" s="124">
        <f t="shared" si="12"/>
        <v>0</v>
      </c>
      <c r="P78" s="124">
        <f t="shared" si="12"/>
        <v>0</v>
      </c>
      <c r="Q78" s="124">
        <f t="shared" si="12"/>
        <v>0</v>
      </c>
      <c r="R78" s="124"/>
    </row>
    <row r="79" spans="2:18" ht="12" customHeight="1">
      <c r="B79" s="128"/>
      <c r="C79" s="124"/>
      <c r="D79" s="188"/>
      <c r="E79" s="124"/>
      <c r="F79" s="124"/>
      <c r="G79" s="124"/>
      <c r="H79" s="124"/>
      <c r="I79" s="124"/>
      <c r="J79" s="124"/>
      <c r="K79" s="124"/>
      <c r="L79" s="124"/>
      <c r="M79" s="124"/>
      <c r="N79" s="124"/>
      <c r="O79" s="124"/>
      <c r="P79" s="124"/>
      <c r="Q79" s="124"/>
      <c r="R79" s="124"/>
    </row>
    <row r="80" spans="2:18" ht="12" customHeight="1">
      <c r="B80" s="189" t="s">
        <v>249</v>
      </c>
      <c r="C80" s="190"/>
      <c r="D80" s="190"/>
      <c r="E80" s="190"/>
      <c r="F80" s="191" t="str">
        <f>IF(F78=0,"",F67-F78)</f>
        <v/>
      </c>
      <c r="G80" s="191" t="str">
        <f>IF(G78=0,"",G67-G78)</f>
        <v/>
      </c>
      <c r="H80" s="191" t="str">
        <f t="shared" ref="H80:Q80" si="13">IF(H78=0,"",H67-H78)</f>
        <v/>
      </c>
      <c r="I80" s="191" t="str">
        <f t="shared" si="13"/>
        <v/>
      </c>
      <c r="J80" s="191" t="str">
        <f t="shared" si="13"/>
        <v/>
      </c>
      <c r="K80" s="191" t="str">
        <f t="shared" si="13"/>
        <v/>
      </c>
      <c r="L80" s="191" t="str">
        <f t="shared" si="13"/>
        <v/>
      </c>
      <c r="M80" s="191" t="str">
        <f t="shared" si="13"/>
        <v/>
      </c>
      <c r="N80" s="191" t="str">
        <f t="shared" si="13"/>
        <v/>
      </c>
      <c r="O80" s="191" t="str">
        <f t="shared" si="13"/>
        <v/>
      </c>
      <c r="P80" s="191" t="str">
        <f t="shared" si="13"/>
        <v/>
      </c>
      <c r="Q80" s="191" t="str">
        <f t="shared" si="13"/>
        <v/>
      </c>
      <c r="R80" s="190"/>
    </row>
    <row r="81" spans="2:18" ht="12" customHeight="1">
      <c r="B81" s="128"/>
      <c r="C81" s="124"/>
      <c r="D81" s="124"/>
      <c r="E81" s="124"/>
      <c r="F81" s="124"/>
      <c r="G81" s="124"/>
      <c r="H81" s="124"/>
      <c r="I81" s="124"/>
      <c r="J81" s="124"/>
      <c r="K81" s="124"/>
      <c r="L81" s="124"/>
      <c r="M81" s="124"/>
      <c r="N81" s="124"/>
      <c r="O81" s="124"/>
      <c r="P81" s="124"/>
      <c r="Q81" s="124"/>
      <c r="R81" s="124"/>
    </row>
    <row r="82" spans="2:18" ht="12" customHeight="1">
      <c r="B82" s="140" t="s">
        <v>674</v>
      </c>
      <c r="C82" s="124"/>
      <c r="D82" s="124"/>
      <c r="E82" s="124"/>
      <c r="F82" s="124"/>
      <c r="G82" s="124"/>
      <c r="H82" s="124" t="s">
        <v>682</v>
      </c>
      <c r="J82" s="124"/>
      <c r="K82" s="124"/>
      <c r="L82" s="124"/>
      <c r="M82" s="124"/>
      <c r="N82" s="124"/>
      <c r="O82" s="124"/>
      <c r="P82" s="124"/>
      <c r="Q82" s="124"/>
      <c r="R82" s="124"/>
    </row>
    <row r="83" spans="2:18" ht="21">
      <c r="B83" s="370"/>
      <c r="C83" s="371"/>
      <c r="D83" s="148" t="s">
        <v>679</v>
      </c>
      <c r="E83" s="372" t="s">
        <v>681</v>
      </c>
      <c r="F83" s="148" t="s">
        <v>680</v>
      </c>
      <c r="G83" s="368"/>
      <c r="H83" s="324"/>
      <c r="I83" s="325"/>
      <c r="J83" s="325"/>
      <c r="K83" s="325"/>
      <c r="L83" s="325"/>
      <c r="M83" s="325"/>
      <c r="N83" s="325"/>
      <c r="O83" s="325"/>
      <c r="P83" s="325"/>
      <c r="Q83" s="325"/>
      <c r="R83" s="326"/>
    </row>
    <row r="84" spans="2:18" ht="12" customHeight="1">
      <c r="B84" s="373">
        <v>1</v>
      </c>
      <c r="C84" s="374" t="s">
        <v>675</v>
      </c>
      <c r="D84" s="375">
        <v>300000</v>
      </c>
      <c r="E84" s="375">
        <v>600000</v>
      </c>
      <c r="F84" s="375">
        <f>E84-D84</f>
        <v>300000</v>
      </c>
      <c r="G84" s="368"/>
      <c r="H84" s="327"/>
      <c r="I84" s="368"/>
      <c r="J84" s="368"/>
      <c r="K84" s="368"/>
      <c r="L84" s="368"/>
      <c r="M84" s="368"/>
      <c r="N84" s="368"/>
      <c r="O84" s="368"/>
      <c r="P84" s="368"/>
      <c r="Q84" s="368"/>
      <c r="R84" s="328"/>
    </row>
    <row r="85" spans="2:18" ht="12" customHeight="1">
      <c r="B85" s="376">
        <v>2</v>
      </c>
      <c r="C85" s="374" t="s">
        <v>676</v>
      </c>
      <c r="D85" s="375">
        <v>300000</v>
      </c>
      <c r="E85" s="375">
        <v>600000</v>
      </c>
      <c r="F85" s="375">
        <f>E85-D85</f>
        <v>300000</v>
      </c>
      <c r="G85" s="368"/>
      <c r="H85" s="327"/>
      <c r="I85" s="368"/>
      <c r="J85" s="368"/>
      <c r="K85" s="368"/>
      <c r="L85" s="368"/>
      <c r="M85" s="368"/>
      <c r="N85" s="368"/>
      <c r="O85" s="368"/>
      <c r="P85" s="368"/>
      <c r="Q85" s="368"/>
      <c r="R85" s="328"/>
    </row>
    <row r="86" spans="2:18" ht="12" customHeight="1">
      <c r="B86" s="376">
        <v>3</v>
      </c>
      <c r="C86" s="374" t="s">
        <v>677</v>
      </c>
      <c r="D86" s="375">
        <v>0</v>
      </c>
      <c r="E86" s="375">
        <v>0</v>
      </c>
      <c r="F86" s="375">
        <f>E86-D86</f>
        <v>0</v>
      </c>
      <c r="G86" s="368"/>
      <c r="H86" s="327"/>
      <c r="I86" s="368"/>
      <c r="J86" s="368"/>
      <c r="K86" s="368"/>
      <c r="L86" s="368"/>
      <c r="M86" s="368"/>
      <c r="N86" s="368"/>
      <c r="O86" s="368"/>
      <c r="P86" s="368"/>
      <c r="Q86" s="368"/>
      <c r="R86" s="328"/>
    </row>
    <row r="87" spans="2:18" ht="12" customHeight="1">
      <c r="B87" s="376">
        <v>4</v>
      </c>
      <c r="C87" s="374"/>
      <c r="D87" s="375"/>
      <c r="E87" s="375"/>
      <c r="F87" s="375">
        <f>E87-D87</f>
        <v>0</v>
      </c>
      <c r="G87" s="368"/>
      <c r="H87" s="327"/>
      <c r="I87" s="368"/>
      <c r="J87" s="368"/>
      <c r="K87" s="368"/>
      <c r="L87" s="368"/>
      <c r="M87" s="368"/>
      <c r="N87" s="368"/>
      <c r="O87" s="368"/>
      <c r="P87" s="368"/>
      <c r="Q87" s="368"/>
      <c r="R87" s="328"/>
    </row>
    <row r="88" spans="2:18" ht="12" customHeight="1">
      <c r="B88" s="377">
        <v>5</v>
      </c>
      <c r="C88" s="378"/>
      <c r="D88" s="379"/>
      <c r="E88" s="379"/>
      <c r="F88" s="379">
        <f>E88-D88</f>
        <v>0</v>
      </c>
      <c r="G88" s="368"/>
      <c r="H88" s="327"/>
      <c r="I88" s="368"/>
      <c r="J88" s="368"/>
      <c r="K88" s="368"/>
      <c r="L88" s="368"/>
      <c r="M88" s="368"/>
      <c r="N88" s="368"/>
      <c r="O88" s="368"/>
      <c r="P88" s="368"/>
      <c r="Q88" s="368"/>
      <c r="R88" s="328"/>
    </row>
    <row r="89" spans="2:18" ht="12" customHeight="1">
      <c r="B89" s="368"/>
      <c r="C89" s="368" t="s">
        <v>678</v>
      </c>
      <c r="D89" s="369">
        <f>SUM(D84:D88)</f>
        <v>600000</v>
      </c>
      <c r="E89" s="369">
        <f>SUM(E84:E88)</f>
        <v>1200000</v>
      </c>
      <c r="F89" s="369">
        <f>SUM(F84:F88)</f>
        <v>600000</v>
      </c>
      <c r="G89" s="368"/>
      <c r="H89" s="329"/>
      <c r="I89" s="330"/>
      <c r="J89" s="330"/>
      <c r="K89" s="330"/>
      <c r="L89" s="330"/>
      <c r="M89" s="330"/>
      <c r="N89" s="330"/>
      <c r="O89" s="330"/>
      <c r="P89" s="330"/>
      <c r="Q89" s="330"/>
      <c r="R89" s="331"/>
    </row>
  </sheetData>
  <sheetProtection algorithmName="SHA-512" hashValue="3jTSgmLClVY2jRUJsPb9DTcfBzW/Rql2PUc5hRObQeWmijxh2IwQ5nggfR/HNOZjW5visw/HnxXhLK+coPr+DQ==" saltValue="myFIqBkW5iH8wehiz7r/lg==" spinCount="100000" sheet="1" scenarios="1"/>
  <mergeCells count="10">
    <mergeCell ref="Q1:R1"/>
    <mergeCell ref="B34:C34"/>
    <mergeCell ref="B35:C35"/>
    <mergeCell ref="B36:C36"/>
    <mergeCell ref="B37:C37"/>
    <mergeCell ref="B38:C38"/>
    <mergeCell ref="B39:C39"/>
    <mergeCell ref="B40:C40"/>
    <mergeCell ref="B41:C41"/>
    <mergeCell ref="B1:C1"/>
  </mergeCells>
  <phoneticPr fontId="70"/>
  <dataValidations count="1">
    <dataValidation type="list" allowBlank="1" showInputMessage="1" showErrorMessage="1" sqref="D3:D30" xr:uid="{5CC424C8-7238-4350-8BE7-CFBDB112F4AF}">
      <formula1>$B$34:$B$41</formula1>
    </dataValidation>
  </dataValidations>
  <printOptions horizontalCentered="1"/>
  <pageMargins left="0.31496062992125984" right="0.31496062992125984" top="0.35433070866141736" bottom="0.35433070866141736" header="0.31496062992125984" footer="0.31496062992125984"/>
  <pageSetup paperSize="9" scale="95" fitToHeight="2" orientation="landscape" r:id="rId1"/>
  <rowBreaks count="1" manualBreakCount="1">
    <brk id="51" max="16383" man="1"/>
  </rowBreaks>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E197A-E474-4778-A8D8-D41AF1FC9521}">
  <sheetPr>
    <pageSetUpPr fitToPage="1"/>
  </sheetPr>
  <dimension ref="B1:K125"/>
  <sheetViews>
    <sheetView workbookViewId="0">
      <selection activeCell="D2" sqref="D2"/>
    </sheetView>
  </sheetViews>
  <sheetFormatPr defaultColWidth="12.875" defaultRowHeight="12"/>
  <cols>
    <col min="1" max="1" width="1.25" style="306" customWidth="1"/>
    <col min="2" max="2" width="4.5" style="306" customWidth="1"/>
    <col min="3" max="3" width="18" style="306" customWidth="1"/>
    <col min="4" max="10" width="13.375" style="306" customWidth="1"/>
    <col min="11" max="16384" width="12.875" style="306"/>
  </cols>
  <sheetData>
    <row r="1" spans="2:11" ht="6.75" customHeight="1"/>
    <row r="2" spans="2:11" ht="16.5">
      <c r="B2" s="307" t="s">
        <v>510</v>
      </c>
      <c r="J2" s="308"/>
      <c r="K2" s="309">
        <f ca="1">TODAY()</f>
        <v>45872</v>
      </c>
    </row>
    <row r="3" spans="2:11" ht="12.75" thickBot="1"/>
    <row r="4" spans="2:11" ht="18.75" customHeight="1" thickBot="1">
      <c r="B4" s="735" t="s">
        <v>511</v>
      </c>
      <c r="C4" s="736"/>
      <c r="D4" s="387" t="s">
        <v>111</v>
      </c>
    </row>
    <row r="5" spans="2:11" ht="12.75" thickBot="1">
      <c r="D5" s="311" t="s">
        <v>512</v>
      </c>
      <c r="E5" s="311" t="s">
        <v>513</v>
      </c>
      <c r="F5" s="311" t="s">
        <v>514</v>
      </c>
      <c r="G5" s="311" t="s">
        <v>515</v>
      </c>
      <c r="H5" s="311" t="s">
        <v>516</v>
      </c>
      <c r="I5" s="311" t="s">
        <v>517</v>
      </c>
      <c r="J5" s="311" t="s">
        <v>518</v>
      </c>
      <c r="K5" s="311" t="s">
        <v>519</v>
      </c>
    </row>
    <row r="6" spans="2:11" ht="18.75" customHeight="1">
      <c r="B6" s="737" t="s">
        <v>520</v>
      </c>
      <c r="C6" s="738"/>
      <c r="D6" s="388" t="s">
        <v>111</v>
      </c>
      <c r="E6" s="388" t="s">
        <v>111</v>
      </c>
      <c r="F6" s="388" t="s">
        <v>111</v>
      </c>
      <c r="G6" s="388" t="s">
        <v>111</v>
      </c>
      <c r="H6" s="388" t="s">
        <v>111</v>
      </c>
      <c r="I6" s="388" t="s">
        <v>111</v>
      </c>
      <c r="J6" s="388" t="s">
        <v>111</v>
      </c>
      <c r="K6" s="389"/>
    </row>
    <row r="7" spans="2:11" ht="18.75" customHeight="1">
      <c r="B7" s="733" t="s">
        <v>521</v>
      </c>
      <c r="C7" s="734"/>
      <c r="D7" s="390" t="s">
        <v>112</v>
      </c>
      <c r="E7" s="391" t="s">
        <v>111</v>
      </c>
      <c r="F7" s="391" t="s">
        <v>111</v>
      </c>
      <c r="G7" s="391" t="s">
        <v>111</v>
      </c>
      <c r="H7" s="391" t="s">
        <v>112</v>
      </c>
      <c r="I7" s="391" t="s">
        <v>111</v>
      </c>
      <c r="J7" s="391" t="s">
        <v>111</v>
      </c>
      <c r="K7" s="392"/>
    </row>
    <row r="8" spans="2:11" ht="24">
      <c r="B8" s="733" t="s">
        <v>522</v>
      </c>
      <c r="C8" s="734"/>
      <c r="D8" s="390" t="s">
        <v>523</v>
      </c>
      <c r="E8" s="391" t="s">
        <v>524</v>
      </c>
      <c r="F8" s="391" t="s">
        <v>525</v>
      </c>
      <c r="G8" s="391" t="s">
        <v>526</v>
      </c>
      <c r="H8" s="391" t="s">
        <v>527</v>
      </c>
      <c r="I8" s="393" t="s">
        <v>528</v>
      </c>
      <c r="J8" s="393" t="s">
        <v>529</v>
      </c>
      <c r="K8" s="394"/>
    </row>
    <row r="9" spans="2:11" ht="18.75" customHeight="1">
      <c r="B9" s="733" t="s">
        <v>530</v>
      </c>
      <c r="C9" s="734"/>
      <c r="D9" s="390" t="s">
        <v>531</v>
      </c>
      <c r="E9" s="391" t="s">
        <v>532</v>
      </c>
      <c r="F9" s="391" t="s">
        <v>525</v>
      </c>
      <c r="G9" s="391"/>
      <c r="H9" s="391"/>
      <c r="I9" s="391"/>
      <c r="J9" s="391"/>
      <c r="K9" s="392"/>
    </row>
    <row r="10" spans="2:11" ht="18.75" customHeight="1">
      <c r="B10" s="733" t="s">
        <v>533</v>
      </c>
      <c r="C10" s="734"/>
      <c r="D10" s="390" t="s">
        <v>534</v>
      </c>
      <c r="E10" s="391" t="s">
        <v>535</v>
      </c>
      <c r="F10" s="391" t="s">
        <v>536</v>
      </c>
      <c r="G10" s="391" t="s">
        <v>537</v>
      </c>
      <c r="H10" s="391" t="s">
        <v>537</v>
      </c>
      <c r="I10" s="391" t="s">
        <v>538</v>
      </c>
      <c r="J10" s="391" t="s">
        <v>535</v>
      </c>
      <c r="K10" s="392"/>
    </row>
    <row r="11" spans="2:11" ht="24">
      <c r="B11" s="733" t="s">
        <v>539</v>
      </c>
      <c r="C11" s="734"/>
      <c r="D11" s="395" t="s">
        <v>540</v>
      </c>
      <c r="E11" s="393" t="s">
        <v>541</v>
      </c>
      <c r="F11" s="393" t="s">
        <v>542</v>
      </c>
      <c r="G11" s="393" t="s">
        <v>543</v>
      </c>
      <c r="H11" s="393" t="s">
        <v>543</v>
      </c>
      <c r="I11" s="393" t="s">
        <v>544</v>
      </c>
      <c r="J11" s="393" t="s">
        <v>545</v>
      </c>
      <c r="K11" s="394"/>
    </row>
    <row r="12" spans="2:11">
      <c r="B12" s="739" t="s">
        <v>546</v>
      </c>
      <c r="C12" s="312" t="s">
        <v>547</v>
      </c>
      <c r="D12" s="390" t="s">
        <v>39</v>
      </c>
      <c r="E12" s="391"/>
      <c r="F12" s="391" t="s">
        <v>548</v>
      </c>
      <c r="G12" s="391"/>
      <c r="H12" s="391" t="s">
        <v>549</v>
      </c>
      <c r="I12" s="391"/>
      <c r="J12" s="391" t="s">
        <v>550</v>
      </c>
      <c r="K12" s="392"/>
    </row>
    <row r="13" spans="2:11" ht="24">
      <c r="B13" s="740"/>
      <c r="C13" s="312" t="s">
        <v>551</v>
      </c>
      <c r="D13" s="395" t="s">
        <v>552</v>
      </c>
      <c r="E13" s="391"/>
      <c r="F13" s="391"/>
      <c r="G13" s="391"/>
      <c r="H13" s="391"/>
      <c r="I13" s="391"/>
      <c r="J13" s="391"/>
      <c r="K13" s="392"/>
    </row>
    <row r="14" spans="2:11">
      <c r="B14" s="740"/>
      <c r="C14" s="312" t="s">
        <v>553</v>
      </c>
      <c r="D14" s="390" t="s">
        <v>39</v>
      </c>
      <c r="E14" s="391"/>
      <c r="F14" s="391" t="s">
        <v>554</v>
      </c>
      <c r="G14" s="391"/>
      <c r="H14" s="391"/>
      <c r="I14" s="391"/>
      <c r="J14" s="391"/>
      <c r="K14" s="392"/>
    </row>
    <row r="15" spans="2:11">
      <c r="B15" s="741"/>
      <c r="C15" s="312" t="s">
        <v>555</v>
      </c>
      <c r="D15" s="390" t="s">
        <v>39</v>
      </c>
      <c r="E15" s="391"/>
      <c r="F15" s="391"/>
      <c r="G15" s="391"/>
      <c r="H15" s="391"/>
      <c r="I15" s="391"/>
      <c r="J15" s="391"/>
      <c r="K15" s="392"/>
    </row>
    <row r="16" spans="2:11" ht="36">
      <c r="B16" s="313" t="s">
        <v>556</v>
      </c>
      <c r="C16" s="312" t="s">
        <v>557</v>
      </c>
      <c r="D16" s="390"/>
      <c r="E16" s="391"/>
      <c r="F16" s="391"/>
      <c r="G16" s="391"/>
      <c r="H16" s="391"/>
      <c r="I16" s="393" t="s">
        <v>558</v>
      </c>
      <c r="J16" s="393"/>
      <c r="K16" s="394"/>
    </row>
    <row r="17" spans="2:11">
      <c r="B17" s="742" t="s">
        <v>559</v>
      </c>
      <c r="C17" s="312" t="s">
        <v>560</v>
      </c>
      <c r="D17" s="390" t="s">
        <v>39</v>
      </c>
      <c r="E17" s="391" t="s">
        <v>561</v>
      </c>
      <c r="F17" s="391"/>
      <c r="G17" s="391"/>
      <c r="H17" s="391"/>
      <c r="I17" s="391"/>
      <c r="J17" s="391"/>
      <c r="K17" s="392"/>
    </row>
    <row r="18" spans="2:11">
      <c r="B18" s="740"/>
      <c r="C18" s="312" t="s">
        <v>562</v>
      </c>
      <c r="D18" s="390" t="s">
        <v>39</v>
      </c>
      <c r="E18" s="391" t="s">
        <v>563</v>
      </c>
      <c r="F18" s="391"/>
      <c r="G18" s="391"/>
      <c r="H18" s="391"/>
      <c r="I18" s="391"/>
      <c r="J18" s="391"/>
      <c r="K18" s="392"/>
    </row>
    <row r="19" spans="2:11">
      <c r="B19" s="740"/>
      <c r="C19" s="312" t="s">
        <v>564</v>
      </c>
      <c r="D19" s="390" t="s">
        <v>39</v>
      </c>
      <c r="E19" s="391"/>
      <c r="F19" s="391"/>
      <c r="G19" s="391"/>
      <c r="H19" s="391"/>
      <c r="I19" s="391"/>
      <c r="J19" s="391"/>
      <c r="K19" s="392"/>
    </row>
    <row r="20" spans="2:11">
      <c r="B20" s="741"/>
      <c r="C20" s="312" t="s">
        <v>565</v>
      </c>
      <c r="D20" s="390"/>
      <c r="E20" s="391" t="s">
        <v>566</v>
      </c>
      <c r="F20" s="391"/>
      <c r="G20" s="391"/>
      <c r="H20" s="391"/>
      <c r="I20" s="391"/>
      <c r="J20" s="391"/>
      <c r="K20" s="392"/>
    </row>
    <row r="21" spans="2:11">
      <c r="B21" s="739" t="s">
        <v>567</v>
      </c>
      <c r="C21" s="312" t="s">
        <v>568</v>
      </c>
      <c r="D21" s="390" t="s">
        <v>39</v>
      </c>
      <c r="E21" s="391"/>
      <c r="F21" s="391"/>
      <c r="G21" s="391" t="s">
        <v>569</v>
      </c>
      <c r="H21" s="391"/>
      <c r="I21" s="391"/>
      <c r="J21" s="391"/>
      <c r="K21" s="392"/>
    </row>
    <row r="22" spans="2:11">
      <c r="B22" s="740"/>
      <c r="C22" s="312" t="s">
        <v>553</v>
      </c>
      <c r="D22" s="390" t="s">
        <v>39</v>
      </c>
      <c r="E22" s="391"/>
      <c r="F22" s="391"/>
      <c r="G22" s="391" t="s">
        <v>570</v>
      </c>
      <c r="H22" s="391"/>
      <c r="I22" s="391"/>
      <c r="J22" s="391"/>
      <c r="K22" s="392"/>
    </row>
    <row r="23" spans="2:11">
      <c r="B23" s="741"/>
      <c r="C23" s="312" t="s">
        <v>571</v>
      </c>
      <c r="D23" s="390" t="s">
        <v>39</v>
      </c>
      <c r="E23" s="391"/>
      <c r="F23" s="391" t="s">
        <v>570</v>
      </c>
      <c r="G23" s="391" t="s">
        <v>572</v>
      </c>
      <c r="H23" s="391"/>
      <c r="I23" s="391"/>
      <c r="J23" s="391"/>
      <c r="K23" s="392"/>
    </row>
    <row r="24" spans="2:11" ht="18.75" customHeight="1">
      <c r="B24" s="733" t="s">
        <v>573</v>
      </c>
      <c r="C24" s="734"/>
      <c r="D24" s="390" t="s">
        <v>574</v>
      </c>
      <c r="E24" s="391" t="s">
        <v>574</v>
      </c>
      <c r="F24" s="391" t="s">
        <v>575</v>
      </c>
      <c r="G24" s="391" t="s">
        <v>574</v>
      </c>
      <c r="H24" s="391" t="s">
        <v>575</v>
      </c>
      <c r="I24" s="391" t="s">
        <v>576</v>
      </c>
      <c r="J24" s="391" t="s">
        <v>575</v>
      </c>
      <c r="K24" s="392"/>
    </row>
    <row r="25" spans="2:11" ht="18.75" customHeight="1">
      <c r="B25" s="733" t="s">
        <v>577</v>
      </c>
      <c r="C25" s="734"/>
      <c r="D25" s="390" t="s">
        <v>578</v>
      </c>
      <c r="E25" s="391" t="s">
        <v>579</v>
      </c>
      <c r="F25" s="391" t="s">
        <v>579</v>
      </c>
      <c r="G25" s="391" t="s">
        <v>580</v>
      </c>
      <c r="H25" s="391" t="s">
        <v>580</v>
      </c>
      <c r="I25" s="391" t="s">
        <v>581</v>
      </c>
      <c r="J25" s="391" t="s">
        <v>582</v>
      </c>
      <c r="K25" s="392"/>
    </row>
    <row r="26" spans="2:11" ht="18.75" customHeight="1">
      <c r="B26" s="733" t="s">
        <v>583</v>
      </c>
      <c r="C26" s="734"/>
      <c r="D26" s="396">
        <v>40000</v>
      </c>
      <c r="E26" s="397">
        <v>20000</v>
      </c>
      <c r="F26" s="397">
        <v>20000</v>
      </c>
      <c r="G26" s="397">
        <v>6000</v>
      </c>
      <c r="H26" s="397">
        <v>50000</v>
      </c>
      <c r="I26" s="397">
        <v>50000</v>
      </c>
      <c r="J26" s="397">
        <v>65000</v>
      </c>
      <c r="K26" s="398"/>
    </row>
    <row r="27" spans="2:11">
      <c r="B27" s="733" t="s">
        <v>584</v>
      </c>
      <c r="C27" s="734"/>
      <c r="D27" s="390"/>
      <c r="E27" s="391"/>
      <c r="F27" s="391"/>
      <c r="G27" s="391"/>
      <c r="H27" s="393"/>
      <c r="I27" s="391"/>
      <c r="J27" s="391"/>
      <c r="K27" s="392"/>
    </row>
    <row r="28" spans="2:11" ht="18.75" customHeight="1">
      <c r="B28" s="733" t="s">
        <v>585</v>
      </c>
      <c r="C28" s="734"/>
      <c r="D28" s="390"/>
      <c r="E28" s="391"/>
      <c r="F28" s="391"/>
      <c r="G28" s="391" t="s">
        <v>586</v>
      </c>
      <c r="H28" s="391" t="s">
        <v>586</v>
      </c>
      <c r="I28" s="391"/>
      <c r="J28" s="391"/>
      <c r="K28" s="392"/>
    </row>
    <row r="29" spans="2:11" ht="18.75" customHeight="1">
      <c r="B29" s="733" t="s">
        <v>587</v>
      </c>
      <c r="C29" s="734"/>
      <c r="D29" s="399"/>
      <c r="E29" s="400"/>
      <c r="F29" s="400"/>
      <c r="G29" s="400"/>
      <c r="H29" s="400"/>
      <c r="I29" s="400"/>
      <c r="J29" s="400" t="s">
        <v>588</v>
      </c>
      <c r="K29" s="401"/>
    </row>
    <row r="30" spans="2:11" ht="48.75" customHeight="1" thickBot="1">
      <c r="B30" s="745" t="s">
        <v>30</v>
      </c>
      <c r="C30" s="746"/>
      <c r="D30" s="402"/>
      <c r="E30" s="403"/>
      <c r="F30" s="403"/>
      <c r="G30" s="403"/>
      <c r="H30" s="403"/>
      <c r="I30" s="403"/>
      <c r="J30" s="403"/>
      <c r="K30" s="404"/>
    </row>
    <row r="31" spans="2:11" ht="12.75" thickBot="1"/>
    <row r="32" spans="2:11" ht="12.75" thickBot="1">
      <c r="J32" s="310" t="s">
        <v>589</v>
      </c>
      <c r="K32" s="314">
        <f>SUM(D26:K26)</f>
        <v>251000</v>
      </c>
    </row>
    <row r="34" spans="2:11" ht="12.75" thickBot="1"/>
    <row r="35" spans="2:11" ht="18.75" customHeight="1" thickBot="1">
      <c r="B35" s="735" t="s">
        <v>511</v>
      </c>
      <c r="C35" s="747"/>
      <c r="D35" s="405" t="s">
        <v>112</v>
      </c>
    </row>
    <row r="36" spans="2:11" ht="12.75" thickBot="1">
      <c r="D36" s="311" t="s">
        <v>512</v>
      </c>
      <c r="E36" s="311" t="s">
        <v>513</v>
      </c>
      <c r="F36" s="311" t="s">
        <v>514</v>
      </c>
      <c r="G36" s="311" t="s">
        <v>515</v>
      </c>
      <c r="H36" s="311" t="s">
        <v>516</v>
      </c>
      <c r="I36" s="311" t="s">
        <v>517</v>
      </c>
      <c r="J36" s="311" t="s">
        <v>518</v>
      </c>
      <c r="K36" s="311" t="s">
        <v>519</v>
      </c>
    </row>
    <row r="37" spans="2:11" ht="18.75" customHeight="1">
      <c r="B37" s="748" t="s">
        <v>520</v>
      </c>
      <c r="C37" s="749"/>
      <c r="D37" s="388" t="s">
        <v>112</v>
      </c>
      <c r="E37" s="406" t="s">
        <v>111</v>
      </c>
      <c r="F37" s="406" t="s">
        <v>111</v>
      </c>
      <c r="G37" s="406"/>
      <c r="H37" s="406"/>
      <c r="I37" s="406"/>
      <c r="J37" s="406"/>
      <c r="K37" s="389"/>
    </row>
    <row r="38" spans="2:11" ht="18.75" customHeight="1">
      <c r="B38" s="743" t="s">
        <v>521</v>
      </c>
      <c r="C38" s="744"/>
      <c r="D38" s="390" t="s">
        <v>111</v>
      </c>
      <c r="E38" s="391" t="s">
        <v>112</v>
      </c>
      <c r="F38" s="391" t="s">
        <v>112</v>
      </c>
      <c r="G38" s="391"/>
      <c r="H38" s="391"/>
      <c r="I38" s="391"/>
      <c r="J38" s="391"/>
      <c r="K38" s="392"/>
    </row>
    <row r="39" spans="2:11" ht="18.75" customHeight="1">
      <c r="B39" s="743" t="s">
        <v>522</v>
      </c>
      <c r="C39" s="744"/>
      <c r="D39" s="390" t="s">
        <v>529</v>
      </c>
      <c r="E39" s="391" t="s">
        <v>524</v>
      </c>
      <c r="F39" s="391" t="s">
        <v>525</v>
      </c>
      <c r="G39" s="391"/>
      <c r="H39" s="391"/>
      <c r="I39" s="391"/>
      <c r="J39" s="393"/>
      <c r="K39" s="394"/>
    </row>
    <row r="40" spans="2:11" ht="18.75" customHeight="1">
      <c r="B40" s="733" t="s">
        <v>530</v>
      </c>
      <c r="C40" s="734"/>
      <c r="D40" s="390"/>
      <c r="E40" s="391" t="s">
        <v>532</v>
      </c>
      <c r="F40" s="391" t="s">
        <v>525</v>
      </c>
      <c r="G40" s="391"/>
      <c r="H40" s="391"/>
      <c r="I40" s="391"/>
      <c r="J40" s="391"/>
      <c r="K40" s="392"/>
    </row>
    <row r="41" spans="2:11" ht="18.75" customHeight="1">
      <c r="B41" s="743" t="s">
        <v>533</v>
      </c>
      <c r="C41" s="744"/>
      <c r="D41" s="390" t="s">
        <v>535</v>
      </c>
      <c r="E41" s="391" t="s">
        <v>535</v>
      </c>
      <c r="F41" s="391" t="s">
        <v>536</v>
      </c>
      <c r="G41" s="391"/>
      <c r="H41" s="391"/>
      <c r="I41" s="391"/>
      <c r="J41" s="391"/>
      <c r="K41" s="392"/>
    </row>
    <row r="42" spans="2:11" ht="24">
      <c r="B42" s="743" t="s">
        <v>539</v>
      </c>
      <c r="C42" s="744"/>
      <c r="D42" s="395" t="s">
        <v>590</v>
      </c>
      <c r="E42" s="393" t="s">
        <v>541</v>
      </c>
      <c r="F42" s="393" t="s">
        <v>542</v>
      </c>
      <c r="G42" s="393"/>
      <c r="H42" s="393"/>
      <c r="I42" s="393"/>
      <c r="J42" s="393"/>
      <c r="K42" s="394"/>
    </row>
    <row r="43" spans="2:11">
      <c r="B43" s="750" t="s">
        <v>546</v>
      </c>
      <c r="C43" s="312" t="s">
        <v>547</v>
      </c>
      <c r="D43" s="390" t="s">
        <v>591</v>
      </c>
      <c r="E43" s="391"/>
      <c r="F43" s="391" t="s">
        <v>548</v>
      </c>
      <c r="G43" s="391"/>
      <c r="H43" s="391"/>
      <c r="I43" s="391"/>
      <c r="J43" s="391"/>
      <c r="K43" s="392"/>
    </row>
    <row r="44" spans="2:11">
      <c r="B44" s="743"/>
      <c r="C44" s="312" t="s">
        <v>551</v>
      </c>
      <c r="D44" s="395"/>
      <c r="E44" s="391"/>
      <c r="F44" s="391"/>
      <c r="G44" s="391"/>
      <c r="H44" s="391"/>
      <c r="I44" s="391"/>
      <c r="J44" s="391"/>
      <c r="K44" s="392"/>
    </row>
    <row r="45" spans="2:11">
      <c r="B45" s="743"/>
      <c r="C45" s="312" t="s">
        <v>553</v>
      </c>
      <c r="D45" s="390"/>
      <c r="E45" s="391"/>
      <c r="F45" s="391" t="s">
        <v>554</v>
      </c>
      <c r="G45" s="391"/>
      <c r="H45" s="391"/>
      <c r="I45" s="391"/>
      <c r="J45" s="391"/>
      <c r="K45" s="392"/>
    </row>
    <row r="46" spans="2:11">
      <c r="B46" s="743"/>
      <c r="C46" s="312" t="s">
        <v>555</v>
      </c>
      <c r="D46" s="390"/>
      <c r="E46" s="391"/>
      <c r="F46" s="391"/>
      <c r="G46" s="391"/>
      <c r="H46" s="391"/>
      <c r="I46" s="391"/>
      <c r="J46" s="391"/>
      <c r="K46" s="392"/>
    </row>
    <row r="47" spans="2:11" ht="24">
      <c r="B47" s="313" t="s">
        <v>556</v>
      </c>
      <c r="C47" s="312" t="s">
        <v>557</v>
      </c>
      <c r="D47" s="390"/>
      <c r="E47" s="391"/>
      <c r="F47" s="391"/>
      <c r="G47" s="391"/>
      <c r="H47" s="391"/>
      <c r="I47" s="391"/>
      <c r="J47" s="393"/>
      <c r="K47" s="394"/>
    </row>
    <row r="48" spans="2:11">
      <c r="B48" s="743" t="s">
        <v>559</v>
      </c>
      <c r="C48" s="312" t="s">
        <v>560</v>
      </c>
      <c r="D48" s="390"/>
      <c r="E48" s="391" t="s">
        <v>561</v>
      </c>
      <c r="F48" s="391"/>
      <c r="G48" s="391"/>
      <c r="H48" s="391"/>
      <c r="I48" s="391"/>
      <c r="J48" s="391"/>
      <c r="K48" s="392"/>
    </row>
    <row r="49" spans="2:11">
      <c r="B49" s="743"/>
      <c r="C49" s="312" t="s">
        <v>562</v>
      </c>
      <c r="D49" s="390"/>
      <c r="E49" s="391" t="s">
        <v>563</v>
      </c>
      <c r="F49" s="391"/>
      <c r="G49" s="391"/>
      <c r="H49" s="391"/>
      <c r="I49" s="391"/>
      <c r="J49" s="391"/>
      <c r="K49" s="392"/>
    </row>
    <row r="50" spans="2:11">
      <c r="B50" s="743"/>
      <c r="C50" s="312" t="s">
        <v>564</v>
      </c>
      <c r="D50" s="390"/>
      <c r="E50" s="391"/>
      <c r="F50" s="391"/>
      <c r="G50" s="391"/>
      <c r="H50" s="391"/>
      <c r="I50" s="391"/>
      <c r="J50" s="391"/>
      <c r="K50" s="392"/>
    </row>
    <row r="51" spans="2:11">
      <c r="B51" s="743"/>
      <c r="C51" s="312" t="s">
        <v>565</v>
      </c>
      <c r="D51" s="390"/>
      <c r="E51" s="391" t="s">
        <v>566</v>
      </c>
      <c r="F51" s="391"/>
      <c r="G51" s="391"/>
      <c r="H51" s="391"/>
      <c r="I51" s="391"/>
      <c r="J51" s="391"/>
      <c r="K51" s="392"/>
    </row>
    <row r="52" spans="2:11">
      <c r="B52" s="750" t="s">
        <v>567</v>
      </c>
      <c r="C52" s="312" t="s">
        <v>568</v>
      </c>
      <c r="D52" s="390"/>
      <c r="E52" s="391"/>
      <c r="F52" s="391"/>
      <c r="G52" s="391"/>
      <c r="H52" s="391"/>
      <c r="I52" s="391"/>
      <c r="J52" s="391"/>
      <c r="K52" s="392"/>
    </row>
    <row r="53" spans="2:11">
      <c r="B53" s="743"/>
      <c r="C53" s="312" t="s">
        <v>553</v>
      </c>
      <c r="D53" s="390"/>
      <c r="E53" s="391"/>
      <c r="F53" s="391"/>
      <c r="G53" s="391"/>
      <c r="H53" s="391"/>
      <c r="I53" s="391"/>
      <c r="J53" s="391"/>
      <c r="K53" s="392"/>
    </row>
    <row r="54" spans="2:11">
      <c r="B54" s="743"/>
      <c r="C54" s="312" t="s">
        <v>571</v>
      </c>
      <c r="D54" s="390"/>
      <c r="E54" s="391"/>
      <c r="F54" s="391" t="s">
        <v>570</v>
      </c>
      <c r="G54" s="391"/>
      <c r="H54" s="391"/>
      <c r="I54" s="391"/>
      <c r="J54" s="391"/>
      <c r="K54" s="392"/>
    </row>
    <row r="55" spans="2:11" ht="18.75" customHeight="1">
      <c r="B55" s="743" t="s">
        <v>573</v>
      </c>
      <c r="C55" s="744"/>
      <c r="D55" s="391" t="s">
        <v>575</v>
      </c>
      <c r="E55" s="391" t="s">
        <v>574</v>
      </c>
      <c r="F55" s="391" t="s">
        <v>575</v>
      </c>
      <c r="G55" s="391"/>
      <c r="H55" s="391"/>
      <c r="I55" s="391"/>
      <c r="J55" s="391"/>
      <c r="K55" s="392"/>
    </row>
    <row r="56" spans="2:11" ht="18.75" customHeight="1">
      <c r="B56" s="733" t="s">
        <v>577</v>
      </c>
      <c r="C56" s="734"/>
      <c r="D56" s="390" t="s">
        <v>582</v>
      </c>
      <c r="E56" s="391" t="s">
        <v>579</v>
      </c>
      <c r="F56" s="391" t="s">
        <v>579</v>
      </c>
      <c r="G56" s="391"/>
      <c r="H56" s="391"/>
      <c r="I56" s="391"/>
      <c r="J56" s="391"/>
      <c r="K56" s="392"/>
    </row>
    <row r="57" spans="2:11" ht="18.75" customHeight="1">
      <c r="B57" s="743" t="s">
        <v>583</v>
      </c>
      <c r="C57" s="744"/>
      <c r="D57" s="396">
        <v>180000</v>
      </c>
      <c r="E57" s="397">
        <v>20000</v>
      </c>
      <c r="F57" s="397">
        <v>20000</v>
      </c>
      <c r="G57" s="397"/>
      <c r="H57" s="397"/>
      <c r="I57" s="397"/>
      <c r="J57" s="397"/>
      <c r="K57" s="398"/>
    </row>
    <row r="58" spans="2:11" ht="18.75" customHeight="1">
      <c r="B58" s="743" t="s">
        <v>584</v>
      </c>
      <c r="C58" s="744"/>
      <c r="D58" s="390"/>
      <c r="E58" s="391">
        <v>888888</v>
      </c>
      <c r="F58" s="391">
        <v>9999999</v>
      </c>
      <c r="G58" s="391"/>
      <c r="H58" s="391"/>
      <c r="I58" s="393"/>
      <c r="J58" s="391"/>
      <c r="K58" s="392"/>
    </row>
    <row r="59" spans="2:11" ht="18.75" customHeight="1">
      <c r="B59" s="743" t="s">
        <v>585</v>
      </c>
      <c r="C59" s="744"/>
      <c r="D59" s="390"/>
      <c r="E59" s="391"/>
      <c r="F59" s="391"/>
      <c r="G59" s="391"/>
      <c r="H59" s="391"/>
      <c r="I59" s="391"/>
      <c r="J59" s="391"/>
      <c r="K59" s="392"/>
    </row>
    <row r="60" spans="2:11" ht="18.75" customHeight="1">
      <c r="B60" s="733" t="s">
        <v>587</v>
      </c>
      <c r="C60" s="734"/>
      <c r="D60" s="399" t="s">
        <v>592</v>
      </c>
      <c r="E60" s="400"/>
      <c r="F60" s="400"/>
      <c r="G60" s="400"/>
      <c r="H60" s="400"/>
      <c r="I60" s="400"/>
      <c r="J60" s="400"/>
      <c r="K60" s="401"/>
    </row>
    <row r="61" spans="2:11" ht="48.75" customHeight="1" thickBot="1">
      <c r="B61" s="751" t="s">
        <v>30</v>
      </c>
      <c r="C61" s="752"/>
      <c r="D61" s="402"/>
      <c r="E61" s="403"/>
      <c r="F61" s="403"/>
      <c r="G61" s="403"/>
      <c r="H61" s="403"/>
      <c r="I61" s="403"/>
      <c r="J61" s="403"/>
      <c r="K61" s="404"/>
    </row>
    <row r="62" spans="2:11" ht="12.75" thickBot="1"/>
    <row r="63" spans="2:11" ht="12.75" thickBot="1">
      <c r="J63" s="310" t="s">
        <v>589</v>
      </c>
      <c r="K63" s="314">
        <f>SUM(D57:K57)</f>
        <v>220000</v>
      </c>
    </row>
    <row r="65" spans="2:11" ht="12.75" thickBot="1"/>
    <row r="66" spans="2:11" ht="12.75" thickBot="1">
      <c r="B66" s="735" t="s">
        <v>511</v>
      </c>
      <c r="C66" s="747"/>
      <c r="D66" s="405"/>
    </row>
    <row r="67" spans="2:11" ht="12.75" thickBot="1">
      <c r="D67" s="311" t="s">
        <v>512</v>
      </c>
      <c r="E67" s="311" t="s">
        <v>513</v>
      </c>
      <c r="F67" s="311" t="s">
        <v>514</v>
      </c>
      <c r="G67" s="311" t="s">
        <v>515</v>
      </c>
      <c r="H67" s="311" t="s">
        <v>516</v>
      </c>
      <c r="I67" s="311" t="s">
        <v>517</v>
      </c>
      <c r="J67" s="311" t="s">
        <v>518</v>
      </c>
      <c r="K67" s="311" t="s">
        <v>519</v>
      </c>
    </row>
    <row r="68" spans="2:11">
      <c r="B68" s="748" t="s">
        <v>520</v>
      </c>
      <c r="C68" s="749"/>
      <c r="D68" s="388"/>
      <c r="E68" s="406"/>
      <c r="F68" s="406"/>
      <c r="G68" s="406"/>
      <c r="H68" s="406"/>
      <c r="I68" s="406"/>
      <c r="J68" s="406"/>
      <c r="K68" s="389"/>
    </row>
    <row r="69" spans="2:11">
      <c r="B69" s="743" t="s">
        <v>521</v>
      </c>
      <c r="C69" s="744"/>
      <c r="D69" s="390"/>
      <c r="E69" s="391"/>
      <c r="F69" s="391"/>
      <c r="G69" s="391"/>
      <c r="H69" s="391"/>
      <c r="I69" s="391"/>
      <c r="J69" s="391"/>
      <c r="K69" s="392"/>
    </row>
    <row r="70" spans="2:11">
      <c r="B70" s="743" t="s">
        <v>522</v>
      </c>
      <c r="C70" s="744"/>
      <c r="D70" s="390"/>
      <c r="E70" s="391"/>
      <c r="F70" s="391"/>
      <c r="G70" s="391"/>
      <c r="H70" s="391"/>
      <c r="I70" s="391"/>
      <c r="J70" s="393"/>
      <c r="K70" s="394"/>
    </row>
    <row r="71" spans="2:11">
      <c r="B71" s="733" t="s">
        <v>530</v>
      </c>
      <c r="C71" s="734"/>
      <c r="D71" s="390"/>
      <c r="E71" s="391"/>
      <c r="F71" s="391"/>
      <c r="G71" s="391"/>
      <c r="H71" s="391"/>
      <c r="I71" s="391"/>
      <c r="J71" s="391"/>
      <c r="K71" s="392"/>
    </row>
    <row r="72" spans="2:11">
      <c r="B72" s="743" t="s">
        <v>533</v>
      </c>
      <c r="C72" s="744"/>
      <c r="D72" s="390"/>
      <c r="E72" s="391"/>
      <c r="F72" s="391"/>
      <c r="G72" s="391"/>
      <c r="H72" s="391"/>
      <c r="I72" s="391"/>
      <c r="J72" s="391"/>
      <c r="K72" s="392"/>
    </row>
    <row r="73" spans="2:11">
      <c r="B73" s="743" t="s">
        <v>539</v>
      </c>
      <c r="C73" s="744"/>
      <c r="D73" s="395"/>
      <c r="E73" s="393"/>
      <c r="F73" s="393"/>
      <c r="G73" s="393"/>
      <c r="H73" s="393"/>
      <c r="I73" s="393"/>
      <c r="J73" s="393"/>
      <c r="K73" s="394"/>
    </row>
    <row r="74" spans="2:11">
      <c r="B74" s="750" t="s">
        <v>546</v>
      </c>
      <c r="C74" s="312" t="s">
        <v>547</v>
      </c>
      <c r="D74" s="390"/>
      <c r="E74" s="391"/>
      <c r="F74" s="391"/>
      <c r="G74" s="391"/>
      <c r="H74" s="391"/>
      <c r="I74" s="391"/>
      <c r="J74" s="391"/>
      <c r="K74" s="392"/>
    </row>
    <row r="75" spans="2:11">
      <c r="B75" s="743"/>
      <c r="C75" s="312" t="s">
        <v>551</v>
      </c>
      <c r="D75" s="395"/>
      <c r="E75" s="391"/>
      <c r="F75" s="391"/>
      <c r="G75" s="391"/>
      <c r="H75" s="391"/>
      <c r="I75" s="391"/>
      <c r="J75" s="391"/>
      <c r="K75" s="392"/>
    </row>
    <row r="76" spans="2:11">
      <c r="B76" s="743"/>
      <c r="C76" s="312" t="s">
        <v>553</v>
      </c>
      <c r="D76" s="390"/>
      <c r="E76" s="391"/>
      <c r="F76" s="391"/>
      <c r="G76" s="391"/>
      <c r="H76" s="391"/>
      <c r="I76" s="391"/>
      <c r="J76" s="391"/>
      <c r="K76" s="392"/>
    </row>
    <row r="77" spans="2:11">
      <c r="B77" s="743"/>
      <c r="C77" s="312" t="s">
        <v>555</v>
      </c>
      <c r="D77" s="390"/>
      <c r="E77" s="391"/>
      <c r="F77" s="391"/>
      <c r="G77" s="391"/>
      <c r="H77" s="391"/>
      <c r="I77" s="391"/>
      <c r="J77" s="391"/>
      <c r="K77" s="392"/>
    </row>
    <row r="78" spans="2:11" ht="24">
      <c r="B78" s="313" t="s">
        <v>556</v>
      </c>
      <c r="C78" s="312" t="s">
        <v>557</v>
      </c>
      <c r="D78" s="390"/>
      <c r="E78" s="391"/>
      <c r="F78" s="391"/>
      <c r="G78" s="391"/>
      <c r="H78" s="391"/>
      <c r="I78" s="391"/>
      <c r="J78" s="393"/>
      <c r="K78" s="394"/>
    </row>
    <row r="79" spans="2:11">
      <c r="B79" s="743" t="s">
        <v>559</v>
      </c>
      <c r="C79" s="312" t="s">
        <v>560</v>
      </c>
      <c r="D79" s="390"/>
      <c r="E79" s="391"/>
      <c r="F79" s="391"/>
      <c r="G79" s="391"/>
      <c r="H79" s="391"/>
      <c r="I79" s="391"/>
      <c r="J79" s="391"/>
      <c r="K79" s="392"/>
    </row>
    <row r="80" spans="2:11">
      <c r="B80" s="743"/>
      <c r="C80" s="312" t="s">
        <v>562</v>
      </c>
      <c r="D80" s="390"/>
      <c r="E80" s="391"/>
      <c r="F80" s="391"/>
      <c r="G80" s="391"/>
      <c r="H80" s="391"/>
      <c r="I80" s="391"/>
      <c r="J80" s="391"/>
      <c r="K80" s="392"/>
    </row>
    <row r="81" spans="2:11">
      <c r="B81" s="743"/>
      <c r="C81" s="312" t="s">
        <v>564</v>
      </c>
      <c r="D81" s="390"/>
      <c r="E81" s="391"/>
      <c r="F81" s="391"/>
      <c r="G81" s="391"/>
      <c r="H81" s="391"/>
      <c r="I81" s="391"/>
      <c r="J81" s="391"/>
      <c r="K81" s="392"/>
    </row>
    <row r="82" spans="2:11">
      <c r="B82" s="743"/>
      <c r="C82" s="312" t="s">
        <v>565</v>
      </c>
      <c r="D82" s="390"/>
      <c r="E82" s="391"/>
      <c r="F82" s="391"/>
      <c r="G82" s="391"/>
      <c r="H82" s="391"/>
      <c r="I82" s="391"/>
      <c r="J82" s="391"/>
      <c r="K82" s="392"/>
    </row>
    <row r="83" spans="2:11">
      <c r="B83" s="750" t="s">
        <v>567</v>
      </c>
      <c r="C83" s="312" t="s">
        <v>568</v>
      </c>
      <c r="D83" s="390"/>
      <c r="E83" s="391"/>
      <c r="F83" s="391"/>
      <c r="G83" s="391"/>
      <c r="H83" s="391"/>
      <c r="I83" s="391"/>
      <c r="J83" s="391"/>
      <c r="K83" s="392"/>
    </row>
    <row r="84" spans="2:11">
      <c r="B84" s="743"/>
      <c r="C84" s="312" t="s">
        <v>553</v>
      </c>
      <c r="D84" s="390"/>
      <c r="E84" s="391"/>
      <c r="F84" s="391"/>
      <c r="G84" s="391"/>
      <c r="H84" s="391"/>
      <c r="I84" s="391"/>
      <c r="J84" s="391"/>
      <c r="K84" s="392"/>
    </row>
    <row r="85" spans="2:11">
      <c r="B85" s="743"/>
      <c r="C85" s="312" t="s">
        <v>571</v>
      </c>
      <c r="D85" s="390"/>
      <c r="E85" s="391"/>
      <c r="F85" s="391"/>
      <c r="G85" s="391"/>
      <c r="H85" s="391"/>
      <c r="I85" s="391"/>
      <c r="J85" s="391"/>
      <c r="K85" s="392"/>
    </row>
    <row r="86" spans="2:11">
      <c r="B86" s="743" t="s">
        <v>573</v>
      </c>
      <c r="C86" s="744"/>
      <c r="D86" s="390"/>
      <c r="E86" s="391"/>
      <c r="F86" s="391"/>
      <c r="G86" s="391"/>
      <c r="H86" s="391"/>
      <c r="I86" s="391"/>
      <c r="J86" s="391"/>
      <c r="K86" s="392"/>
    </row>
    <row r="87" spans="2:11">
      <c r="B87" s="733" t="s">
        <v>577</v>
      </c>
      <c r="C87" s="734"/>
      <c r="D87" s="390"/>
      <c r="E87" s="391"/>
      <c r="F87" s="391"/>
      <c r="G87" s="391"/>
      <c r="H87" s="391"/>
      <c r="I87" s="391"/>
      <c r="J87" s="391"/>
      <c r="K87" s="392"/>
    </row>
    <row r="88" spans="2:11">
      <c r="B88" s="743" t="s">
        <v>583</v>
      </c>
      <c r="C88" s="744"/>
      <c r="D88" s="396"/>
      <c r="E88" s="397"/>
      <c r="F88" s="397"/>
      <c r="G88" s="397"/>
      <c r="H88" s="397"/>
      <c r="I88" s="397"/>
      <c r="J88" s="397"/>
      <c r="K88" s="398"/>
    </row>
    <row r="89" spans="2:11">
      <c r="B89" s="743" t="s">
        <v>584</v>
      </c>
      <c r="C89" s="744"/>
      <c r="D89" s="390"/>
      <c r="E89" s="391"/>
      <c r="F89" s="391"/>
      <c r="G89" s="391"/>
      <c r="H89" s="391"/>
      <c r="I89" s="393"/>
      <c r="J89" s="391"/>
      <c r="K89" s="392"/>
    </row>
    <row r="90" spans="2:11">
      <c r="B90" s="743" t="s">
        <v>585</v>
      </c>
      <c r="C90" s="744"/>
      <c r="D90" s="390"/>
      <c r="E90" s="391"/>
      <c r="F90" s="391"/>
      <c r="G90" s="391"/>
      <c r="H90" s="391"/>
      <c r="I90" s="391"/>
      <c r="J90" s="391"/>
      <c r="K90" s="392"/>
    </row>
    <row r="91" spans="2:11" ht="18.75" customHeight="1">
      <c r="B91" s="733" t="s">
        <v>587</v>
      </c>
      <c r="C91" s="734"/>
      <c r="D91" s="399"/>
      <c r="E91" s="400"/>
      <c r="F91" s="400"/>
      <c r="G91" s="400"/>
      <c r="H91" s="400"/>
      <c r="I91" s="400"/>
      <c r="J91" s="400"/>
      <c r="K91" s="401"/>
    </row>
    <row r="92" spans="2:11" ht="48.75" customHeight="1" thickBot="1">
      <c r="B92" s="751" t="s">
        <v>30</v>
      </c>
      <c r="C92" s="752"/>
      <c r="D92" s="402"/>
      <c r="E92" s="403"/>
      <c r="F92" s="403"/>
      <c r="G92" s="403"/>
      <c r="H92" s="403"/>
      <c r="I92" s="403"/>
      <c r="J92" s="403"/>
      <c r="K92" s="404"/>
    </row>
    <row r="93" spans="2:11" ht="12.75" thickBot="1"/>
    <row r="94" spans="2:11" ht="12.75" thickBot="1">
      <c r="J94" s="310" t="s">
        <v>589</v>
      </c>
      <c r="K94" s="314">
        <f>SUM(D88:K88)</f>
        <v>0</v>
      </c>
    </row>
    <row r="96" spans="2:11" ht="12.75" thickBot="1"/>
    <row r="97" spans="2:11" ht="12.75" thickBot="1">
      <c r="B97" s="735" t="s">
        <v>511</v>
      </c>
      <c r="C97" s="747"/>
      <c r="D97" s="405"/>
    </row>
    <row r="98" spans="2:11" ht="12.75" thickBot="1">
      <c r="D98" s="311" t="s">
        <v>512</v>
      </c>
      <c r="E98" s="311" t="s">
        <v>513</v>
      </c>
      <c r="F98" s="311" t="s">
        <v>514</v>
      </c>
      <c r="G98" s="311" t="s">
        <v>515</v>
      </c>
      <c r="H98" s="311" t="s">
        <v>516</v>
      </c>
      <c r="I98" s="311" t="s">
        <v>517</v>
      </c>
      <c r="J98" s="311" t="s">
        <v>518</v>
      </c>
      <c r="K98" s="311" t="s">
        <v>519</v>
      </c>
    </row>
    <row r="99" spans="2:11">
      <c r="B99" s="748" t="s">
        <v>520</v>
      </c>
      <c r="C99" s="749"/>
      <c r="D99" s="388"/>
      <c r="E99" s="406"/>
      <c r="F99" s="406"/>
      <c r="G99" s="406"/>
      <c r="H99" s="406"/>
      <c r="I99" s="406"/>
      <c r="J99" s="406"/>
      <c r="K99" s="389"/>
    </row>
    <row r="100" spans="2:11">
      <c r="B100" s="743" t="s">
        <v>521</v>
      </c>
      <c r="C100" s="744"/>
      <c r="D100" s="390"/>
      <c r="E100" s="391"/>
      <c r="F100" s="391"/>
      <c r="G100" s="391"/>
      <c r="H100" s="391"/>
      <c r="I100" s="391"/>
      <c r="J100" s="391"/>
      <c r="K100" s="392"/>
    </row>
    <row r="101" spans="2:11">
      <c r="B101" s="743" t="s">
        <v>522</v>
      </c>
      <c r="C101" s="744"/>
      <c r="D101" s="390"/>
      <c r="E101" s="391"/>
      <c r="F101" s="391"/>
      <c r="G101" s="391"/>
      <c r="H101" s="391"/>
      <c r="I101" s="391"/>
      <c r="J101" s="393"/>
      <c r="K101" s="394"/>
    </row>
    <row r="102" spans="2:11">
      <c r="B102" s="733" t="s">
        <v>530</v>
      </c>
      <c r="C102" s="734"/>
      <c r="D102" s="390"/>
      <c r="E102" s="391"/>
      <c r="F102" s="391"/>
      <c r="G102" s="391"/>
      <c r="H102" s="391"/>
      <c r="I102" s="391"/>
      <c r="J102" s="391"/>
      <c r="K102" s="392"/>
    </row>
    <row r="103" spans="2:11">
      <c r="B103" s="743" t="s">
        <v>533</v>
      </c>
      <c r="C103" s="744"/>
      <c r="D103" s="390"/>
      <c r="E103" s="391"/>
      <c r="F103" s="391"/>
      <c r="G103" s="391"/>
      <c r="H103" s="391"/>
      <c r="I103" s="391"/>
      <c r="J103" s="391"/>
      <c r="K103" s="392"/>
    </row>
    <row r="104" spans="2:11">
      <c r="B104" s="743" t="s">
        <v>539</v>
      </c>
      <c r="C104" s="744"/>
      <c r="D104" s="395"/>
      <c r="E104" s="393"/>
      <c r="F104" s="393"/>
      <c r="G104" s="393"/>
      <c r="H104" s="393"/>
      <c r="I104" s="393"/>
      <c r="J104" s="393"/>
      <c r="K104" s="394"/>
    </row>
    <row r="105" spans="2:11">
      <c r="B105" s="750" t="s">
        <v>546</v>
      </c>
      <c r="C105" s="312" t="s">
        <v>547</v>
      </c>
      <c r="D105" s="390"/>
      <c r="E105" s="391"/>
      <c r="F105" s="391"/>
      <c r="G105" s="391"/>
      <c r="H105" s="391"/>
      <c r="I105" s="391"/>
      <c r="J105" s="391"/>
      <c r="K105" s="392"/>
    </row>
    <row r="106" spans="2:11">
      <c r="B106" s="743"/>
      <c r="C106" s="312" t="s">
        <v>551</v>
      </c>
      <c r="D106" s="395"/>
      <c r="E106" s="391"/>
      <c r="F106" s="391"/>
      <c r="G106" s="391"/>
      <c r="H106" s="391"/>
      <c r="I106" s="391"/>
      <c r="J106" s="391"/>
      <c r="K106" s="392"/>
    </row>
    <row r="107" spans="2:11">
      <c r="B107" s="743"/>
      <c r="C107" s="312" t="s">
        <v>553</v>
      </c>
      <c r="D107" s="390"/>
      <c r="E107" s="391"/>
      <c r="F107" s="391"/>
      <c r="G107" s="391"/>
      <c r="H107" s="391"/>
      <c r="I107" s="391"/>
      <c r="J107" s="391"/>
      <c r="K107" s="392"/>
    </row>
    <row r="108" spans="2:11">
      <c r="B108" s="743"/>
      <c r="C108" s="312" t="s">
        <v>555</v>
      </c>
      <c r="D108" s="390"/>
      <c r="E108" s="391"/>
      <c r="F108" s="391"/>
      <c r="G108" s="391"/>
      <c r="H108" s="391"/>
      <c r="I108" s="391"/>
      <c r="J108" s="391"/>
      <c r="K108" s="392"/>
    </row>
    <row r="109" spans="2:11" ht="24">
      <c r="B109" s="313" t="s">
        <v>556</v>
      </c>
      <c r="C109" s="312" t="s">
        <v>557</v>
      </c>
      <c r="D109" s="390"/>
      <c r="E109" s="391"/>
      <c r="F109" s="391"/>
      <c r="G109" s="391"/>
      <c r="H109" s="391"/>
      <c r="I109" s="391"/>
      <c r="J109" s="393"/>
      <c r="K109" s="394"/>
    </row>
    <row r="110" spans="2:11">
      <c r="B110" s="743" t="s">
        <v>559</v>
      </c>
      <c r="C110" s="312" t="s">
        <v>560</v>
      </c>
      <c r="D110" s="390"/>
      <c r="E110" s="391"/>
      <c r="F110" s="391"/>
      <c r="G110" s="391"/>
      <c r="H110" s="391"/>
      <c r="I110" s="391"/>
      <c r="J110" s="391"/>
      <c r="K110" s="392"/>
    </row>
    <row r="111" spans="2:11">
      <c r="B111" s="743"/>
      <c r="C111" s="312" t="s">
        <v>562</v>
      </c>
      <c r="D111" s="390"/>
      <c r="E111" s="391"/>
      <c r="F111" s="391"/>
      <c r="G111" s="391"/>
      <c r="H111" s="391"/>
      <c r="I111" s="391"/>
      <c r="J111" s="391"/>
      <c r="K111" s="392"/>
    </row>
    <row r="112" spans="2:11">
      <c r="B112" s="743"/>
      <c r="C112" s="312" t="s">
        <v>564</v>
      </c>
      <c r="D112" s="390"/>
      <c r="E112" s="391"/>
      <c r="F112" s="391"/>
      <c r="G112" s="391"/>
      <c r="H112" s="391"/>
      <c r="I112" s="391"/>
      <c r="J112" s="391"/>
      <c r="K112" s="392"/>
    </row>
    <row r="113" spans="2:11">
      <c r="B113" s="743"/>
      <c r="C113" s="312" t="s">
        <v>565</v>
      </c>
      <c r="D113" s="390"/>
      <c r="E113" s="391"/>
      <c r="F113" s="391"/>
      <c r="G113" s="391"/>
      <c r="H113" s="391"/>
      <c r="I113" s="391"/>
      <c r="J113" s="391"/>
      <c r="K113" s="392"/>
    </row>
    <row r="114" spans="2:11">
      <c r="B114" s="750" t="s">
        <v>567</v>
      </c>
      <c r="C114" s="312" t="s">
        <v>568</v>
      </c>
      <c r="D114" s="390"/>
      <c r="E114" s="391"/>
      <c r="F114" s="391"/>
      <c r="G114" s="391"/>
      <c r="H114" s="391"/>
      <c r="I114" s="391"/>
      <c r="J114" s="391"/>
      <c r="K114" s="392"/>
    </row>
    <row r="115" spans="2:11">
      <c r="B115" s="743"/>
      <c r="C115" s="312" t="s">
        <v>553</v>
      </c>
      <c r="D115" s="390"/>
      <c r="E115" s="391"/>
      <c r="F115" s="391"/>
      <c r="G115" s="391"/>
      <c r="H115" s="391"/>
      <c r="I115" s="391"/>
      <c r="J115" s="391"/>
      <c r="K115" s="392"/>
    </row>
    <row r="116" spans="2:11">
      <c r="B116" s="743"/>
      <c r="C116" s="312" t="s">
        <v>571</v>
      </c>
      <c r="D116" s="390"/>
      <c r="E116" s="391"/>
      <c r="F116" s="391"/>
      <c r="G116" s="391"/>
      <c r="H116" s="391"/>
      <c r="I116" s="391"/>
      <c r="J116" s="391"/>
      <c r="K116" s="392"/>
    </row>
    <row r="117" spans="2:11">
      <c r="B117" s="743" t="s">
        <v>573</v>
      </c>
      <c r="C117" s="744"/>
      <c r="D117" s="390"/>
      <c r="E117" s="391"/>
      <c r="F117" s="391"/>
      <c r="G117" s="391"/>
      <c r="H117" s="391"/>
      <c r="I117" s="391"/>
      <c r="J117" s="391"/>
      <c r="K117" s="392"/>
    </row>
    <row r="118" spans="2:11">
      <c r="B118" s="733" t="s">
        <v>577</v>
      </c>
      <c r="C118" s="734"/>
      <c r="D118" s="390"/>
      <c r="E118" s="391"/>
      <c r="F118" s="391"/>
      <c r="G118" s="391"/>
      <c r="H118" s="391"/>
      <c r="I118" s="391"/>
      <c r="J118" s="391"/>
      <c r="K118" s="392"/>
    </row>
    <row r="119" spans="2:11">
      <c r="B119" s="743" t="s">
        <v>583</v>
      </c>
      <c r="C119" s="744"/>
      <c r="D119" s="396"/>
      <c r="E119" s="397"/>
      <c r="F119" s="397"/>
      <c r="G119" s="397"/>
      <c r="H119" s="397"/>
      <c r="I119" s="397"/>
      <c r="J119" s="397"/>
      <c r="K119" s="398"/>
    </row>
    <row r="120" spans="2:11">
      <c r="B120" s="743" t="s">
        <v>584</v>
      </c>
      <c r="C120" s="744"/>
      <c r="D120" s="390"/>
      <c r="E120" s="391"/>
      <c r="F120" s="391"/>
      <c r="G120" s="391"/>
      <c r="H120" s="391"/>
      <c r="I120" s="393"/>
      <c r="J120" s="391"/>
      <c r="K120" s="392"/>
    </row>
    <row r="121" spans="2:11">
      <c r="B121" s="743" t="s">
        <v>585</v>
      </c>
      <c r="C121" s="744"/>
      <c r="D121" s="390"/>
      <c r="E121" s="391"/>
      <c r="F121" s="391"/>
      <c r="G121" s="391"/>
      <c r="H121" s="391"/>
      <c r="I121" s="391"/>
      <c r="J121" s="391"/>
      <c r="K121" s="392"/>
    </row>
    <row r="122" spans="2:11" ht="18.75" customHeight="1">
      <c r="B122" s="733" t="s">
        <v>587</v>
      </c>
      <c r="C122" s="734"/>
      <c r="D122" s="399"/>
      <c r="E122" s="400"/>
      <c r="F122" s="400"/>
      <c r="G122" s="400"/>
      <c r="H122" s="400"/>
      <c r="I122" s="400"/>
      <c r="J122" s="400"/>
      <c r="K122" s="401"/>
    </row>
    <row r="123" spans="2:11" ht="48.75" customHeight="1" thickBot="1">
      <c r="B123" s="751" t="s">
        <v>30</v>
      </c>
      <c r="C123" s="752"/>
      <c r="D123" s="402"/>
      <c r="E123" s="403"/>
      <c r="F123" s="403"/>
      <c r="G123" s="403"/>
      <c r="H123" s="403"/>
      <c r="I123" s="403"/>
      <c r="J123" s="403"/>
      <c r="K123" s="404"/>
    </row>
    <row r="124" spans="2:11" ht="12.75" thickBot="1"/>
    <row r="125" spans="2:11" ht="12.75" thickBot="1">
      <c r="J125" s="310" t="s">
        <v>589</v>
      </c>
      <c r="K125" s="314">
        <f>SUM(D119:K119)</f>
        <v>0</v>
      </c>
    </row>
  </sheetData>
  <sheetProtection algorithmName="SHA-512" hashValue="SZdTkgpppqtVgkG3lrrUS4kLyyqJ4VuG5vDMiuBkIiEMWPcohMYoKzLuDl4raEm/QaMEAgVHnRouhSB9Iej6YQ==" saltValue="4UUijvGALU+D3MCZXJ0Ssw==" spinCount="100000" sheet="1" objects="1" scenarios="1"/>
  <mergeCells count="68">
    <mergeCell ref="B122:C122"/>
    <mergeCell ref="B123:C123"/>
    <mergeCell ref="B114:B116"/>
    <mergeCell ref="B117:C117"/>
    <mergeCell ref="B118:C118"/>
    <mergeCell ref="B119:C119"/>
    <mergeCell ref="B120:C120"/>
    <mergeCell ref="B121:C121"/>
    <mergeCell ref="B110:B113"/>
    <mergeCell ref="B90:C90"/>
    <mergeCell ref="B91:C91"/>
    <mergeCell ref="B92:C92"/>
    <mergeCell ref="B97:C97"/>
    <mergeCell ref="B99:C99"/>
    <mergeCell ref="B100:C100"/>
    <mergeCell ref="B101:C101"/>
    <mergeCell ref="B102:C102"/>
    <mergeCell ref="B103:C103"/>
    <mergeCell ref="B104:C104"/>
    <mergeCell ref="B105:B108"/>
    <mergeCell ref="B89:C89"/>
    <mergeCell ref="B69:C69"/>
    <mergeCell ref="B70:C70"/>
    <mergeCell ref="B71:C71"/>
    <mergeCell ref="B72:C72"/>
    <mergeCell ref="B73:C73"/>
    <mergeCell ref="B74:B77"/>
    <mergeCell ref="B79:B82"/>
    <mergeCell ref="B83:B85"/>
    <mergeCell ref="B86:C86"/>
    <mergeCell ref="B87:C87"/>
    <mergeCell ref="B88:C88"/>
    <mergeCell ref="B68:C68"/>
    <mergeCell ref="B43:B46"/>
    <mergeCell ref="B48:B51"/>
    <mergeCell ref="B52:B54"/>
    <mergeCell ref="B55:C55"/>
    <mergeCell ref="B56:C56"/>
    <mergeCell ref="B57:C57"/>
    <mergeCell ref="B58:C58"/>
    <mergeCell ref="B59:C59"/>
    <mergeCell ref="B60:C60"/>
    <mergeCell ref="B61:C61"/>
    <mergeCell ref="B66:C66"/>
    <mergeCell ref="B42:C42"/>
    <mergeCell ref="B26:C26"/>
    <mergeCell ref="B27:C27"/>
    <mergeCell ref="B28:C28"/>
    <mergeCell ref="B29:C29"/>
    <mergeCell ref="B30:C30"/>
    <mergeCell ref="B35:C35"/>
    <mergeCell ref="B37:C37"/>
    <mergeCell ref="B38:C38"/>
    <mergeCell ref="B39:C39"/>
    <mergeCell ref="B40:C40"/>
    <mergeCell ref="B41:C41"/>
    <mergeCell ref="B25:C25"/>
    <mergeCell ref="B4:C4"/>
    <mergeCell ref="B6:C6"/>
    <mergeCell ref="B7:C7"/>
    <mergeCell ref="B8:C8"/>
    <mergeCell ref="B9:C9"/>
    <mergeCell ref="B10:C10"/>
    <mergeCell ref="B11:C11"/>
    <mergeCell ref="B12:B15"/>
    <mergeCell ref="B17:B20"/>
    <mergeCell ref="B21:B23"/>
    <mergeCell ref="B24:C24"/>
  </mergeCells>
  <phoneticPr fontId="70"/>
  <dataValidations count="1">
    <dataValidation type="whole" allowBlank="1" showInputMessage="1" showErrorMessage="1" sqref="D119:K119 D57:K57 D88:K88 D26:K26" xr:uid="{75548A91-015E-4864-A22E-8F2A17AA146E}">
      <formula1>0</formula1>
      <formula2>10000000</formula2>
    </dataValidation>
  </dataValidations>
  <pageMargins left="0.31496062992125984" right="0.31496062992125984" top="0.55118110236220474" bottom="0.35433070866141736" header="0.31496062992125984" footer="0.31496062992125984"/>
  <pageSetup paperSize="9" scale="77"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BD96C-30CC-448C-992D-CC7109EE21C9}">
  <sheetPr>
    <pageSetUpPr fitToPage="1"/>
  </sheetPr>
  <dimension ref="A2:CE81"/>
  <sheetViews>
    <sheetView workbookViewId="0"/>
  </sheetViews>
  <sheetFormatPr defaultRowHeight="14.25"/>
  <cols>
    <col min="1" max="1" width="2.875" style="408" customWidth="1"/>
    <col min="2" max="2" width="25.375" style="408" customWidth="1"/>
    <col min="3" max="5" width="9" style="408"/>
    <col min="6" max="6" width="9" style="408" customWidth="1"/>
    <col min="7" max="8" width="9" style="408"/>
    <col min="9" max="9" width="28.5" style="408" customWidth="1"/>
    <col min="10" max="11" width="3.625" style="408" customWidth="1"/>
    <col min="12" max="12" width="9" style="408"/>
    <col min="13" max="83" width="3.625" style="408" customWidth="1"/>
    <col min="84" max="16384" width="9" style="408"/>
  </cols>
  <sheetData>
    <row r="2" spans="1:83" ht="15.75">
      <c r="A2" s="407" t="s">
        <v>802</v>
      </c>
      <c r="G2" s="409"/>
      <c r="H2" s="408" t="s">
        <v>696</v>
      </c>
    </row>
    <row r="4" spans="1:83" ht="18.75" customHeight="1">
      <c r="A4" s="410"/>
      <c r="B4" s="776" t="s">
        <v>697</v>
      </c>
      <c r="C4" s="776"/>
      <c r="D4" s="776"/>
      <c r="E4" s="776"/>
      <c r="F4" s="776"/>
      <c r="G4" s="776"/>
      <c r="H4" s="776"/>
      <c r="I4" s="776"/>
      <c r="J4" s="410"/>
    </row>
    <row r="5" spans="1:83" ht="15.75">
      <c r="A5" s="410"/>
      <c r="B5" s="411" t="s">
        <v>698</v>
      </c>
      <c r="C5" s="412"/>
      <c r="D5" s="412"/>
      <c r="E5" s="412"/>
      <c r="F5" s="412"/>
      <c r="G5" s="412"/>
      <c r="H5" s="412"/>
      <c r="I5" s="413" t="s">
        <v>699</v>
      </c>
      <c r="J5" s="410"/>
    </row>
    <row r="6" spans="1:83">
      <c r="A6" s="414"/>
      <c r="B6" s="768" t="s">
        <v>700</v>
      </c>
      <c r="C6" s="768"/>
      <c r="D6" s="768"/>
      <c r="E6" s="768"/>
      <c r="F6" s="768"/>
      <c r="G6" s="415">
        <v>500</v>
      </c>
      <c r="H6" s="416" t="s">
        <v>701</v>
      </c>
      <c r="I6" s="417"/>
      <c r="J6" s="418"/>
      <c r="K6" s="419"/>
      <c r="L6" s="419"/>
    </row>
    <row r="7" spans="1:83">
      <c r="A7" s="414"/>
      <c r="B7" s="768" t="s">
        <v>702</v>
      </c>
      <c r="C7" s="768"/>
      <c r="D7" s="768"/>
      <c r="E7" s="768"/>
      <c r="F7" s="768"/>
      <c r="G7" s="415">
        <v>300</v>
      </c>
      <c r="H7" s="416" t="s">
        <v>701</v>
      </c>
      <c r="I7" s="417"/>
      <c r="J7" s="418"/>
      <c r="K7" s="419"/>
      <c r="L7" s="419"/>
      <c r="M7" s="408" t="s">
        <v>703</v>
      </c>
      <c r="N7" s="408">
        <v>0</v>
      </c>
      <c r="O7" s="408">
        <v>1</v>
      </c>
      <c r="P7" s="408">
        <v>2</v>
      </c>
      <c r="Q7" s="408">
        <v>3</v>
      </c>
      <c r="R7" s="408">
        <v>4</v>
      </c>
      <c r="S7" s="408">
        <v>5</v>
      </c>
      <c r="T7" s="408">
        <v>6</v>
      </c>
      <c r="U7" s="408">
        <v>7</v>
      </c>
      <c r="V7" s="408">
        <v>8</v>
      </c>
      <c r="W7" s="408">
        <v>9</v>
      </c>
      <c r="X7" s="408">
        <v>10</v>
      </c>
      <c r="Y7" s="408">
        <v>11</v>
      </c>
      <c r="Z7" s="408">
        <v>12</v>
      </c>
      <c r="AA7" s="408">
        <v>13</v>
      </c>
      <c r="AB7" s="408">
        <v>14</v>
      </c>
      <c r="AC7" s="408">
        <v>15</v>
      </c>
      <c r="AD7" s="408">
        <v>16</v>
      </c>
      <c r="AE7" s="408">
        <v>17</v>
      </c>
      <c r="AF7" s="408">
        <v>18</v>
      </c>
    </row>
    <row r="8" spans="1:83">
      <c r="A8" s="414"/>
      <c r="B8" s="768" t="s">
        <v>704</v>
      </c>
      <c r="C8" s="768"/>
      <c r="D8" s="768"/>
      <c r="E8" s="768"/>
      <c r="F8" s="768"/>
      <c r="G8" s="415">
        <v>0</v>
      </c>
      <c r="H8" s="416" t="s">
        <v>701</v>
      </c>
      <c r="I8" s="417"/>
      <c r="J8" s="418"/>
      <c r="K8" s="419"/>
      <c r="L8" s="419"/>
    </row>
    <row r="9" spans="1:83" ht="18.75" customHeight="1">
      <c r="A9" s="410"/>
      <c r="B9" s="769" t="s">
        <v>705</v>
      </c>
      <c r="C9" s="769"/>
      <c r="D9" s="769"/>
      <c r="E9" s="769"/>
      <c r="F9" s="769"/>
      <c r="G9" s="420">
        <f>SUM(G6:G8)</f>
        <v>800</v>
      </c>
      <c r="H9" s="421" t="s">
        <v>701</v>
      </c>
      <c r="I9" s="421"/>
      <c r="J9" s="410"/>
      <c r="K9" s="422"/>
      <c r="L9" s="422"/>
      <c r="M9" s="774" t="s">
        <v>706</v>
      </c>
      <c r="N9" s="775"/>
      <c r="O9" s="774" t="s">
        <v>707</v>
      </c>
      <c r="P9" s="775"/>
      <c r="Q9" s="774" t="s">
        <v>708</v>
      </c>
      <c r="R9" s="775"/>
      <c r="S9" s="774" t="s">
        <v>709</v>
      </c>
      <c r="T9" s="775"/>
      <c r="U9" s="774" t="s">
        <v>710</v>
      </c>
      <c r="V9" s="775"/>
      <c r="W9" s="774" t="s">
        <v>711</v>
      </c>
      <c r="X9" s="775"/>
      <c r="Y9" s="774" t="s">
        <v>712</v>
      </c>
      <c r="Z9" s="775"/>
    </row>
    <row r="10" spans="1:83" ht="18.75" customHeight="1">
      <c r="A10" s="410"/>
      <c r="B10" s="411" t="s">
        <v>713</v>
      </c>
      <c r="C10" s="412"/>
      <c r="D10" s="412"/>
      <c r="E10" s="412"/>
      <c r="F10" s="412"/>
      <c r="G10" s="423"/>
      <c r="H10" s="412"/>
      <c r="I10" s="412"/>
      <c r="J10" s="410"/>
      <c r="K10" s="424"/>
      <c r="L10" s="424"/>
      <c r="M10" s="772">
        <v>79.5</v>
      </c>
      <c r="N10" s="773"/>
      <c r="O10" s="772">
        <v>41.1</v>
      </c>
      <c r="P10" s="773"/>
      <c r="Q10" s="772">
        <v>59.63</v>
      </c>
      <c r="R10" s="773"/>
      <c r="S10" s="772">
        <v>22.87</v>
      </c>
      <c r="T10" s="773"/>
      <c r="U10" s="772">
        <v>22.87</v>
      </c>
      <c r="V10" s="773"/>
      <c r="W10" s="772">
        <v>7.62</v>
      </c>
      <c r="X10" s="773"/>
      <c r="Y10" s="772">
        <v>7.62</v>
      </c>
      <c r="Z10" s="773"/>
      <c r="AA10" s="412"/>
      <c r="AB10" s="412"/>
      <c r="AC10" s="412"/>
      <c r="AD10" s="412"/>
      <c r="AE10" s="412"/>
      <c r="AF10" s="412"/>
      <c r="AG10" s="412"/>
      <c r="AH10" s="412"/>
      <c r="AI10" s="412"/>
      <c r="AJ10" s="412"/>
      <c r="AK10" s="412"/>
      <c r="AL10" s="412"/>
      <c r="AM10" s="412"/>
      <c r="AN10" s="412"/>
      <c r="AO10" s="412"/>
      <c r="AP10" s="412"/>
      <c r="AQ10" s="412"/>
      <c r="AR10" s="412"/>
      <c r="AS10" s="412"/>
      <c r="AT10" s="412"/>
      <c r="AU10" s="412"/>
      <c r="AV10" s="412"/>
      <c r="AW10" s="412"/>
      <c r="AX10" s="412"/>
      <c r="AY10" s="412"/>
      <c r="AZ10" s="412"/>
      <c r="BA10" s="412"/>
      <c r="BB10" s="412"/>
      <c r="BC10" s="412"/>
      <c r="BD10" s="412"/>
      <c r="BE10" s="412"/>
      <c r="BF10" s="412"/>
      <c r="BG10" s="412"/>
      <c r="BH10" s="412"/>
    </row>
    <row r="11" spans="1:83" ht="18.75" customHeight="1">
      <c r="A11" s="414"/>
      <c r="B11" s="768" t="s">
        <v>714</v>
      </c>
      <c r="C11" s="768"/>
      <c r="D11" s="768"/>
      <c r="E11" s="768"/>
      <c r="F11" s="768"/>
      <c r="G11" s="425">
        <v>35</v>
      </c>
      <c r="H11" s="416" t="s">
        <v>715</v>
      </c>
      <c r="I11" s="417"/>
      <c r="J11" s="410"/>
      <c r="K11" s="426"/>
      <c r="L11" s="427" t="s">
        <v>716</v>
      </c>
      <c r="M11" s="428">
        <f>G11</f>
        <v>35</v>
      </c>
      <c r="N11" s="428">
        <f t="shared" ref="N11:BY11" si="0">IF(NOT(ISNUMBER(M11)),"",IF(M11+1&gt;90,"",M11+1))</f>
        <v>36</v>
      </c>
      <c r="O11" s="428">
        <f t="shared" si="0"/>
        <v>37</v>
      </c>
      <c r="P11" s="428">
        <f t="shared" si="0"/>
        <v>38</v>
      </c>
      <c r="Q11" s="428">
        <f t="shared" si="0"/>
        <v>39</v>
      </c>
      <c r="R11" s="428">
        <f t="shared" si="0"/>
        <v>40</v>
      </c>
      <c r="S11" s="428">
        <f t="shared" si="0"/>
        <v>41</v>
      </c>
      <c r="T11" s="428">
        <f t="shared" si="0"/>
        <v>42</v>
      </c>
      <c r="U11" s="428">
        <f t="shared" si="0"/>
        <v>43</v>
      </c>
      <c r="V11" s="428">
        <f t="shared" si="0"/>
        <v>44</v>
      </c>
      <c r="W11" s="428">
        <f t="shared" si="0"/>
        <v>45</v>
      </c>
      <c r="X11" s="428">
        <f t="shared" si="0"/>
        <v>46</v>
      </c>
      <c r="Y11" s="428">
        <f t="shared" si="0"/>
        <v>47</v>
      </c>
      <c r="Z11" s="428">
        <f t="shared" si="0"/>
        <v>48</v>
      </c>
      <c r="AA11" s="428">
        <f t="shared" si="0"/>
        <v>49</v>
      </c>
      <c r="AB11" s="428">
        <f t="shared" si="0"/>
        <v>50</v>
      </c>
      <c r="AC11" s="428">
        <f t="shared" si="0"/>
        <v>51</v>
      </c>
      <c r="AD11" s="428">
        <f t="shared" si="0"/>
        <v>52</v>
      </c>
      <c r="AE11" s="428">
        <f t="shared" si="0"/>
        <v>53</v>
      </c>
      <c r="AF11" s="428">
        <f t="shared" si="0"/>
        <v>54</v>
      </c>
      <c r="AG11" s="428">
        <f t="shared" si="0"/>
        <v>55</v>
      </c>
      <c r="AH11" s="428">
        <f t="shared" si="0"/>
        <v>56</v>
      </c>
      <c r="AI11" s="428">
        <f t="shared" si="0"/>
        <v>57</v>
      </c>
      <c r="AJ11" s="428">
        <f t="shared" si="0"/>
        <v>58</v>
      </c>
      <c r="AK11" s="428">
        <f t="shared" si="0"/>
        <v>59</v>
      </c>
      <c r="AL11" s="428">
        <f t="shared" si="0"/>
        <v>60</v>
      </c>
      <c r="AM11" s="428">
        <f t="shared" si="0"/>
        <v>61</v>
      </c>
      <c r="AN11" s="428">
        <f t="shared" si="0"/>
        <v>62</v>
      </c>
      <c r="AO11" s="428">
        <f t="shared" si="0"/>
        <v>63</v>
      </c>
      <c r="AP11" s="428">
        <f t="shared" si="0"/>
        <v>64</v>
      </c>
      <c r="AQ11" s="428">
        <f t="shared" si="0"/>
        <v>65</v>
      </c>
      <c r="AR11" s="428">
        <f t="shared" si="0"/>
        <v>66</v>
      </c>
      <c r="AS11" s="428">
        <f t="shared" si="0"/>
        <v>67</v>
      </c>
      <c r="AT11" s="428">
        <f t="shared" si="0"/>
        <v>68</v>
      </c>
      <c r="AU11" s="428">
        <f t="shared" si="0"/>
        <v>69</v>
      </c>
      <c r="AV11" s="428">
        <f t="shared" si="0"/>
        <v>70</v>
      </c>
      <c r="AW11" s="428">
        <f t="shared" si="0"/>
        <v>71</v>
      </c>
      <c r="AX11" s="428">
        <f t="shared" si="0"/>
        <v>72</v>
      </c>
      <c r="AY11" s="428">
        <f t="shared" si="0"/>
        <v>73</v>
      </c>
      <c r="AZ11" s="428">
        <f t="shared" si="0"/>
        <v>74</v>
      </c>
      <c r="BA11" s="428">
        <f t="shared" si="0"/>
        <v>75</v>
      </c>
      <c r="BB11" s="428">
        <f t="shared" si="0"/>
        <v>76</v>
      </c>
      <c r="BC11" s="428">
        <f t="shared" si="0"/>
        <v>77</v>
      </c>
      <c r="BD11" s="428">
        <f t="shared" si="0"/>
        <v>78</v>
      </c>
      <c r="BE11" s="428">
        <f t="shared" si="0"/>
        <v>79</v>
      </c>
      <c r="BF11" s="428">
        <f t="shared" si="0"/>
        <v>80</v>
      </c>
      <c r="BG11" s="428">
        <f t="shared" si="0"/>
        <v>81</v>
      </c>
      <c r="BH11" s="428">
        <f t="shared" si="0"/>
        <v>82</v>
      </c>
      <c r="BI11" s="428">
        <f t="shared" si="0"/>
        <v>83</v>
      </c>
      <c r="BJ11" s="428">
        <f t="shared" si="0"/>
        <v>84</v>
      </c>
      <c r="BK11" s="428">
        <f t="shared" si="0"/>
        <v>85</v>
      </c>
      <c r="BL11" s="428">
        <f t="shared" si="0"/>
        <v>86</v>
      </c>
      <c r="BM11" s="428">
        <f t="shared" si="0"/>
        <v>87</v>
      </c>
      <c r="BN11" s="428">
        <f t="shared" si="0"/>
        <v>88</v>
      </c>
      <c r="BO11" s="428">
        <f t="shared" si="0"/>
        <v>89</v>
      </c>
      <c r="BP11" s="428">
        <f t="shared" si="0"/>
        <v>90</v>
      </c>
      <c r="BQ11" s="428" t="str">
        <f t="shared" si="0"/>
        <v/>
      </c>
      <c r="BR11" s="428" t="str">
        <f t="shared" si="0"/>
        <v/>
      </c>
      <c r="BS11" s="428" t="str">
        <f t="shared" si="0"/>
        <v/>
      </c>
      <c r="BT11" s="428" t="str">
        <f t="shared" si="0"/>
        <v/>
      </c>
      <c r="BU11" s="428" t="str">
        <f t="shared" si="0"/>
        <v/>
      </c>
      <c r="BV11" s="428" t="str">
        <f t="shared" si="0"/>
        <v/>
      </c>
      <c r="BW11" s="428" t="str">
        <f t="shared" si="0"/>
        <v/>
      </c>
      <c r="BX11" s="428" t="str">
        <f t="shared" si="0"/>
        <v/>
      </c>
      <c r="BY11" s="428" t="str">
        <f t="shared" si="0"/>
        <v/>
      </c>
      <c r="BZ11" s="428" t="str">
        <f t="shared" ref="BZ11:CE11" si="1">IF(NOT(ISNUMBER(BY11)),"",IF(BY11+1&gt;90,"",BY11+1))</f>
        <v/>
      </c>
      <c r="CA11" s="428" t="str">
        <f t="shared" si="1"/>
        <v/>
      </c>
      <c r="CB11" s="428" t="str">
        <f t="shared" si="1"/>
        <v/>
      </c>
      <c r="CC11" s="428" t="str">
        <f t="shared" si="1"/>
        <v/>
      </c>
      <c r="CD11" s="428" t="str">
        <f t="shared" si="1"/>
        <v/>
      </c>
      <c r="CE11" s="428" t="str">
        <f t="shared" si="1"/>
        <v/>
      </c>
    </row>
    <row r="12" spans="1:83" ht="18.75" customHeight="1">
      <c r="A12" s="414"/>
      <c r="B12" s="768" t="s">
        <v>717</v>
      </c>
      <c r="C12" s="768"/>
      <c r="D12" s="768"/>
      <c r="E12" s="768"/>
      <c r="F12" s="768"/>
      <c r="G12" s="425">
        <v>6</v>
      </c>
      <c r="H12" s="416" t="s">
        <v>715</v>
      </c>
      <c r="I12" s="417"/>
      <c r="J12" s="410"/>
      <c r="K12" s="426"/>
      <c r="L12" s="427" t="s">
        <v>718</v>
      </c>
      <c r="M12" s="428">
        <f>IF(G12="なし","",G12)</f>
        <v>6</v>
      </c>
      <c r="N12" s="428">
        <f>IF(M12="","",M12+1)</f>
        <v>7</v>
      </c>
      <c r="O12" s="428">
        <f t="shared" ref="O12:BZ13" si="2">IF(N12="","",N12+1)</f>
        <v>8</v>
      </c>
      <c r="P12" s="428">
        <f t="shared" si="2"/>
        <v>9</v>
      </c>
      <c r="Q12" s="428">
        <f t="shared" si="2"/>
        <v>10</v>
      </c>
      <c r="R12" s="428">
        <f t="shared" si="2"/>
        <v>11</v>
      </c>
      <c r="S12" s="428">
        <f t="shared" si="2"/>
        <v>12</v>
      </c>
      <c r="T12" s="428">
        <f t="shared" si="2"/>
        <v>13</v>
      </c>
      <c r="U12" s="428">
        <f t="shared" si="2"/>
        <v>14</v>
      </c>
      <c r="V12" s="428">
        <f t="shared" si="2"/>
        <v>15</v>
      </c>
      <c r="W12" s="428">
        <f t="shared" si="2"/>
        <v>16</v>
      </c>
      <c r="X12" s="428">
        <f t="shared" si="2"/>
        <v>17</v>
      </c>
      <c r="Y12" s="428">
        <f t="shared" si="2"/>
        <v>18</v>
      </c>
      <c r="Z12" s="428">
        <f t="shared" si="2"/>
        <v>19</v>
      </c>
      <c r="AA12" s="428">
        <f t="shared" si="2"/>
        <v>20</v>
      </c>
      <c r="AB12" s="428">
        <f t="shared" si="2"/>
        <v>21</v>
      </c>
      <c r="AC12" s="428">
        <f t="shared" si="2"/>
        <v>22</v>
      </c>
      <c r="AD12" s="428">
        <f t="shared" si="2"/>
        <v>23</v>
      </c>
      <c r="AE12" s="428">
        <f t="shared" si="2"/>
        <v>24</v>
      </c>
      <c r="AF12" s="428">
        <f t="shared" si="2"/>
        <v>25</v>
      </c>
      <c r="AG12" s="428">
        <f t="shared" si="2"/>
        <v>26</v>
      </c>
      <c r="AH12" s="428">
        <f t="shared" si="2"/>
        <v>27</v>
      </c>
      <c r="AI12" s="428">
        <f t="shared" si="2"/>
        <v>28</v>
      </c>
      <c r="AJ12" s="428">
        <f t="shared" si="2"/>
        <v>29</v>
      </c>
      <c r="AK12" s="428">
        <f t="shared" si="2"/>
        <v>30</v>
      </c>
      <c r="AL12" s="428">
        <f t="shared" si="2"/>
        <v>31</v>
      </c>
      <c r="AM12" s="428">
        <f t="shared" si="2"/>
        <v>32</v>
      </c>
      <c r="AN12" s="428">
        <f t="shared" si="2"/>
        <v>33</v>
      </c>
      <c r="AO12" s="428">
        <f t="shared" si="2"/>
        <v>34</v>
      </c>
      <c r="AP12" s="428">
        <f t="shared" si="2"/>
        <v>35</v>
      </c>
      <c r="AQ12" s="428">
        <f t="shared" si="2"/>
        <v>36</v>
      </c>
      <c r="AR12" s="428">
        <f t="shared" si="2"/>
        <v>37</v>
      </c>
      <c r="AS12" s="428">
        <f t="shared" si="2"/>
        <v>38</v>
      </c>
      <c r="AT12" s="428">
        <f t="shared" si="2"/>
        <v>39</v>
      </c>
      <c r="AU12" s="428">
        <f t="shared" si="2"/>
        <v>40</v>
      </c>
      <c r="AV12" s="428">
        <f t="shared" si="2"/>
        <v>41</v>
      </c>
      <c r="AW12" s="428">
        <f t="shared" si="2"/>
        <v>42</v>
      </c>
      <c r="AX12" s="428">
        <f t="shared" si="2"/>
        <v>43</v>
      </c>
      <c r="AY12" s="428">
        <f t="shared" si="2"/>
        <v>44</v>
      </c>
      <c r="AZ12" s="428">
        <f t="shared" si="2"/>
        <v>45</v>
      </c>
      <c r="BA12" s="428">
        <f t="shared" si="2"/>
        <v>46</v>
      </c>
      <c r="BB12" s="428">
        <f t="shared" si="2"/>
        <v>47</v>
      </c>
      <c r="BC12" s="428">
        <f t="shared" si="2"/>
        <v>48</v>
      </c>
      <c r="BD12" s="428">
        <f t="shared" si="2"/>
        <v>49</v>
      </c>
      <c r="BE12" s="428">
        <f t="shared" si="2"/>
        <v>50</v>
      </c>
      <c r="BF12" s="428">
        <f t="shared" si="2"/>
        <v>51</v>
      </c>
      <c r="BG12" s="428">
        <f t="shared" si="2"/>
        <v>52</v>
      </c>
      <c r="BH12" s="428">
        <f t="shared" si="2"/>
        <v>53</v>
      </c>
      <c r="BI12" s="428">
        <f t="shared" si="2"/>
        <v>54</v>
      </c>
      <c r="BJ12" s="428">
        <f t="shared" si="2"/>
        <v>55</v>
      </c>
      <c r="BK12" s="428">
        <f t="shared" si="2"/>
        <v>56</v>
      </c>
      <c r="BL12" s="428">
        <f t="shared" si="2"/>
        <v>57</v>
      </c>
      <c r="BM12" s="428">
        <f t="shared" si="2"/>
        <v>58</v>
      </c>
      <c r="BN12" s="428">
        <f t="shared" si="2"/>
        <v>59</v>
      </c>
      <c r="BO12" s="428">
        <f t="shared" si="2"/>
        <v>60</v>
      </c>
      <c r="BP12" s="428">
        <f t="shared" si="2"/>
        <v>61</v>
      </c>
      <c r="BQ12" s="428">
        <f t="shared" si="2"/>
        <v>62</v>
      </c>
      <c r="BR12" s="428">
        <f t="shared" si="2"/>
        <v>63</v>
      </c>
      <c r="BS12" s="428">
        <f t="shared" si="2"/>
        <v>64</v>
      </c>
      <c r="BT12" s="428">
        <f t="shared" si="2"/>
        <v>65</v>
      </c>
      <c r="BU12" s="428">
        <f t="shared" si="2"/>
        <v>66</v>
      </c>
      <c r="BV12" s="428">
        <f t="shared" si="2"/>
        <v>67</v>
      </c>
      <c r="BW12" s="428">
        <f t="shared" si="2"/>
        <v>68</v>
      </c>
      <c r="BX12" s="428">
        <f t="shared" si="2"/>
        <v>69</v>
      </c>
      <c r="BY12" s="428">
        <f t="shared" si="2"/>
        <v>70</v>
      </c>
      <c r="BZ12" s="428">
        <f t="shared" si="2"/>
        <v>71</v>
      </c>
      <c r="CA12" s="428">
        <f t="shared" ref="CA12:CE15" si="3">IF(BZ12="","",BZ12+1)</f>
        <v>72</v>
      </c>
      <c r="CB12" s="428">
        <f t="shared" si="3"/>
        <v>73</v>
      </c>
      <c r="CC12" s="428">
        <f t="shared" si="3"/>
        <v>74</v>
      </c>
      <c r="CD12" s="428">
        <f t="shared" si="3"/>
        <v>75</v>
      </c>
      <c r="CE12" s="428">
        <f t="shared" si="3"/>
        <v>76</v>
      </c>
    </row>
    <row r="13" spans="1:83" ht="18.75" customHeight="1">
      <c r="A13" s="414"/>
      <c r="B13" s="768" t="s">
        <v>719</v>
      </c>
      <c r="C13" s="768"/>
      <c r="D13" s="768"/>
      <c r="E13" s="768"/>
      <c r="F13" s="768"/>
      <c r="G13" s="425">
        <v>4</v>
      </c>
      <c r="H13" s="416" t="s">
        <v>715</v>
      </c>
      <c r="I13" s="417"/>
      <c r="J13" s="410"/>
      <c r="K13" s="426"/>
      <c r="L13" s="427" t="s">
        <v>720</v>
      </c>
      <c r="M13" s="428">
        <f>IF(G13="なし","",G13)</f>
        <v>4</v>
      </c>
      <c r="N13" s="428">
        <f t="shared" ref="N13:AC15" si="4">IF(M13="","",M13+1)</f>
        <v>5</v>
      </c>
      <c r="O13" s="428">
        <f t="shared" si="4"/>
        <v>6</v>
      </c>
      <c r="P13" s="428">
        <f t="shared" si="4"/>
        <v>7</v>
      </c>
      <c r="Q13" s="428">
        <f t="shared" si="4"/>
        <v>8</v>
      </c>
      <c r="R13" s="428">
        <f t="shared" si="4"/>
        <v>9</v>
      </c>
      <c r="S13" s="428">
        <f t="shared" si="4"/>
        <v>10</v>
      </c>
      <c r="T13" s="428">
        <f t="shared" si="4"/>
        <v>11</v>
      </c>
      <c r="U13" s="428">
        <f t="shared" si="4"/>
        <v>12</v>
      </c>
      <c r="V13" s="428">
        <f t="shared" si="4"/>
        <v>13</v>
      </c>
      <c r="W13" s="428">
        <f t="shared" si="4"/>
        <v>14</v>
      </c>
      <c r="X13" s="428">
        <f t="shared" si="4"/>
        <v>15</v>
      </c>
      <c r="Y13" s="428">
        <f t="shared" si="4"/>
        <v>16</v>
      </c>
      <c r="Z13" s="428">
        <f t="shared" si="4"/>
        <v>17</v>
      </c>
      <c r="AA13" s="428">
        <f t="shared" si="4"/>
        <v>18</v>
      </c>
      <c r="AB13" s="428">
        <f t="shared" si="4"/>
        <v>19</v>
      </c>
      <c r="AC13" s="428">
        <f t="shared" si="4"/>
        <v>20</v>
      </c>
      <c r="AD13" s="428">
        <f t="shared" si="2"/>
        <v>21</v>
      </c>
      <c r="AE13" s="428">
        <f t="shared" si="2"/>
        <v>22</v>
      </c>
      <c r="AF13" s="428">
        <f t="shared" si="2"/>
        <v>23</v>
      </c>
      <c r="AG13" s="428">
        <f t="shared" si="2"/>
        <v>24</v>
      </c>
      <c r="AH13" s="428">
        <f t="shared" si="2"/>
        <v>25</v>
      </c>
      <c r="AI13" s="428">
        <f t="shared" si="2"/>
        <v>26</v>
      </c>
      <c r="AJ13" s="428">
        <f t="shared" si="2"/>
        <v>27</v>
      </c>
      <c r="AK13" s="428">
        <f t="shared" si="2"/>
        <v>28</v>
      </c>
      <c r="AL13" s="428">
        <f t="shared" si="2"/>
        <v>29</v>
      </c>
      <c r="AM13" s="428">
        <f t="shared" si="2"/>
        <v>30</v>
      </c>
      <c r="AN13" s="428">
        <f t="shared" si="2"/>
        <v>31</v>
      </c>
      <c r="AO13" s="428">
        <f t="shared" si="2"/>
        <v>32</v>
      </c>
      <c r="AP13" s="428">
        <f t="shared" si="2"/>
        <v>33</v>
      </c>
      <c r="AQ13" s="428">
        <f t="shared" si="2"/>
        <v>34</v>
      </c>
      <c r="AR13" s="428">
        <f t="shared" si="2"/>
        <v>35</v>
      </c>
      <c r="AS13" s="428">
        <f t="shared" si="2"/>
        <v>36</v>
      </c>
      <c r="AT13" s="428">
        <f t="shared" si="2"/>
        <v>37</v>
      </c>
      <c r="AU13" s="428">
        <f t="shared" si="2"/>
        <v>38</v>
      </c>
      <c r="AV13" s="428">
        <f t="shared" si="2"/>
        <v>39</v>
      </c>
      <c r="AW13" s="428">
        <f t="shared" si="2"/>
        <v>40</v>
      </c>
      <c r="AX13" s="428">
        <f t="shared" si="2"/>
        <v>41</v>
      </c>
      <c r="AY13" s="428">
        <f t="shared" si="2"/>
        <v>42</v>
      </c>
      <c r="AZ13" s="428">
        <f t="shared" si="2"/>
        <v>43</v>
      </c>
      <c r="BA13" s="428">
        <f t="shared" si="2"/>
        <v>44</v>
      </c>
      <c r="BB13" s="428">
        <f t="shared" si="2"/>
        <v>45</v>
      </c>
      <c r="BC13" s="428">
        <f t="shared" si="2"/>
        <v>46</v>
      </c>
      <c r="BD13" s="428">
        <f t="shared" si="2"/>
        <v>47</v>
      </c>
      <c r="BE13" s="428">
        <f t="shared" si="2"/>
        <v>48</v>
      </c>
      <c r="BF13" s="428">
        <f t="shared" si="2"/>
        <v>49</v>
      </c>
      <c r="BG13" s="428">
        <f t="shared" si="2"/>
        <v>50</v>
      </c>
      <c r="BH13" s="428">
        <f t="shared" si="2"/>
        <v>51</v>
      </c>
      <c r="BI13" s="428">
        <f t="shared" si="2"/>
        <v>52</v>
      </c>
      <c r="BJ13" s="428">
        <f t="shared" si="2"/>
        <v>53</v>
      </c>
      <c r="BK13" s="428">
        <f t="shared" si="2"/>
        <v>54</v>
      </c>
      <c r="BL13" s="428">
        <f t="shared" si="2"/>
        <v>55</v>
      </c>
      <c r="BM13" s="428">
        <f t="shared" si="2"/>
        <v>56</v>
      </c>
      <c r="BN13" s="428">
        <f t="shared" si="2"/>
        <v>57</v>
      </c>
      <c r="BO13" s="428">
        <f t="shared" si="2"/>
        <v>58</v>
      </c>
      <c r="BP13" s="428">
        <f t="shared" si="2"/>
        <v>59</v>
      </c>
      <c r="BQ13" s="428">
        <f t="shared" si="2"/>
        <v>60</v>
      </c>
      <c r="BR13" s="428">
        <f t="shared" si="2"/>
        <v>61</v>
      </c>
      <c r="BS13" s="428">
        <f t="shared" si="2"/>
        <v>62</v>
      </c>
      <c r="BT13" s="428">
        <f t="shared" si="2"/>
        <v>63</v>
      </c>
      <c r="BU13" s="428">
        <f t="shared" si="2"/>
        <v>64</v>
      </c>
      <c r="BV13" s="428">
        <f t="shared" si="2"/>
        <v>65</v>
      </c>
      <c r="BW13" s="428">
        <f t="shared" si="2"/>
        <v>66</v>
      </c>
      <c r="BX13" s="428">
        <f t="shared" si="2"/>
        <v>67</v>
      </c>
      <c r="BY13" s="428">
        <f t="shared" si="2"/>
        <v>68</v>
      </c>
      <c r="BZ13" s="428">
        <f t="shared" si="2"/>
        <v>69</v>
      </c>
      <c r="CA13" s="428">
        <f t="shared" si="3"/>
        <v>70</v>
      </c>
      <c r="CB13" s="428">
        <f t="shared" si="3"/>
        <v>71</v>
      </c>
      <c r="CC13" s="428">
        <f t="shared" si="3"/>
        <v>72</v>
      </c>
      <c r="CD13" s="428">
        <f t="shared" si="3"/>
        <v>73</v>
      </c>
      <c r="CE13" s="428">
        <f t="shared" si="3"/>
        <v>74</v>
      </c>
    </row>
    <row r="14" spans="1:83" ht="18.75" customHeight="1">
      <c r="A14" s="414"/>
      <c r="B14" s="768" t="s">
        <v>721</v>
      </c>
      <c r="C14" s="768"/>
      <c r="D14" s="768"/>
      <c r="E14" s="768"/>
      <c r="F14" s="768"/>
      <c r="G14" s="425" t="s">
        <v>593</v>
      </c>
      <c r="H14" s="416" t="s">
        <v>715</v>
      </c>
      <c r="I14" s="417"/>
      <c r="J14" s="410"/>
      <c r="K14" s="426"/>
      <c r="L14" s="427" t="s">
        <v>722</v>
      </c>
      <c r="M14" s="428" t="str">
        <f>IF(G14="なし","",G14)</f>
        <v/>
      </c>
      <c r="N14" s="428" t="str">
        <f t="shared" si="4"/>
        <v/>
      </c>
      <c r="O14" s="428" t="str">
        <f t="shared" ref="O14:BZ15" si="5">IF(N14="","",N14+1)</f>
        <v/>
      </c>
      <c r="P14" s="428" t="str">
        <f t="shared" si="5"/>
        <v/>
      </c>
      <c r="Q14" s="428" t="str">
        <f t="shared" si="5"/>
        <v/>
      </c>
      <c r="R14" s="428" t="str">
        <f t="shared" si="5"/>
        <v/>
      </c>
      <c r="S14" s="428" t="str">
        <f t="shared" si="5"/>
        <v/>
      </c>
      <c r="T14" s="428" t="str">
        <f t="shared" si="5"/>
        <v/>
      </c>
      <c r="U14" s="428" t="str">
        <f t="shared" si="5"/>
        <v/>
      </c>
      <c r="V14" s="428" t="str">
        <f t="shared" si="5"/>
        <v/>
      </c>
      <c r="W14" s="428" t="str">
        <f t="shared" si="5"/>
        <v/>
      </c>
      <c r="X14" s="428" t="str">
        <f t="shared" si="5"/>
        <v/>
      </c>
      <c r="Y14" s="428" t="str">
        <f t="shared" si="5"/>
        <v/>
      </c>
      <c r="Z14" s="428" t="str">
        <f t="shared" si="5"/>
        <v/>
      </c>
      <c r="AA14" s="428" t="str">
        <f t="shared" si="5"/>
        <v/>
      </c>
      <c r="AB14" s="428" t="str">
        <f t="shared" si="5"/>
        <v/>
      </c>
      <c r="AC14" s="428" t="str">
        <f t="shared" si="5"/>
        <v/>
      </c>
      <c r="AD14" s="428" t="str">
        <f t="shared" si="5"/>
        <v/>
      </c>
      <c r="AE14" s="428" t="str">
        <f t="shared" si="5"/>
        <v/>
      </c>
      <c r="AF14" s="428" t="str">
        <f t="shared" si="5"/>
        <v/>
      </c>
      <c r="AG14" s="428" t="str">
        <f t="shared" si="5"/>
        <v/>
      </c>
      <c r="AH14" s="428" t="str">
        <f t="shared" si="5"/>
        <v/>
      </c>
      <c r="AI14" s="428" t="str">
        <f t="shared" si="5"/>
        <v/>
      </c>
      <c r="AJ14" s="428" t="str">
        <f t="shared" si="5"/>
        <v/>
      </c>
      <c r="AK14" s="428" t="str">
        <f t="shared" si="5"/>
        <v/>
      </c>
      <c r="AL14" s="428" t="str">
        <f t="shared" si="5"/>
        <v/>
      </c>
      <c r="AM14" s="428" t="str">
        <f t="shared" si="5"/>
        <v/>
      </c>
      <c r="AN14" s="428" t="str">
        <f t="shared" si="5"/>
        <v/>
      </c>
      <c r="AO14" s="428" t="str">
        <f t="shared" si="5"/>
        <v/>
      </c>
      <c r="AP14" s="428" t="str">
        <f t="shared" si="5"/>
        <v/>
      </c>
      <c r="AQ14" s="428" t="str">
        <f t="shared" si="5"/>
        <v/>
      </c>
      <c r="AR14" s="428" t="str">
        <f t="shared" si="5"/>
        <v/>
      </c>
      <c r="AS14" s="428" t="str">
        <f t="shared" si="5"/>
        <v/>
      </c>
      <c r="AT14" s="428" t="str">
        <f t="shared" si="5"/>
        <v/>
      </c>
      <c r="AU14" s="428" t="str">
        <f t="shared" si="5"/>
        <v/>
      </c>
      <c r="AV14" s="428" t="str">
        <f t="shared" si="5"/>
        <v/>
      </c>
      <c r="AW14" s="428" t="str">
        <f t="shared" si="5"/>
        <v/>
      </c>
      <c r="AX14" s="428" t="str">
        <f t="shared" si="5"/>
        <v/>
      </c>
      <c r="AY14" s="428" t="str">
        <f t="shared" si="5"/>
        <v/>
      </c>
      <c r="AZ14" s="428" t="str">
        <f t="shared" si="5"/>
        <v/>
      </c>
      <c r="BA14" s="428" t="str">
        <f t="shared" si="5"/>
        <v/>
      </c>
      <c r="BB14" s="428" t="str">
        <f t="shared" si="5"/>
        <v/>
      </c>
      <c r="BC14" s="428" t="str">
        <f t="shared" si="5"/>
        <v/>
      </c>
      <c r="BD14" s="428" t="str">
        <f t="shared" si="5"/>
        <v/>
      </c>
      <c r="BE14" s="428" t="str">
        <f t="shared" si="5"/>
        <v/>
      </c>
      <c r="BF14" s="428" t="str">
        <f t="shared" si="5"/>
        <v/>
      </c>
      <c r="BG14" s="428" t="str">
        <f t="shared" si="5"/>
        <v/>
      </c>
      <c r="BH14" s="428" t="str">
        <f t="shared" si="5"/>
        <v/>
      </c>
      <c r="BI14" s="428" t="str">
        <f t="shared" si="5"/>
        <v/>
      </c>
      <c r="BJ14" s="428" t="str">
        <f t="shared" si="5"/>
        <v/>
      </c>
      <c r="BK14" s="428" t="str">
        <f t="shared" si="5"/>
        <v/>
      </c>
      <c r="BL14" s="428" t="str">
        <f t="shared" si="5"/>
        <v/>
      </c>
      <c r="BM14" s="428" t="str">
        <f t="shared" si="5"/>
        <v/>
      </c>
      <c r="BN14" s="428" t="str">
        <f t="shared" si="5"/>
        <v/>
      </c>
      <c r="BO14" s="428" t="str">
        <f t="shared" si="5"/>
        <v/>
      </c>
      <c r="BP14" s="428" t="str">
        <f t="shared" si="5"/>
        <v/>
      </c>
      <c r="BQ14" s="428" t="str">
        <f t="shared" si="5"/>
        <v/>
      </c>
      <c r="BR14" s="428" t="str">
        <f t="shared" si="5"/>
        <v/>
      </c>
      <c r="BS14" s="428" t="str">
        <f t="shared" si="5"/>
        <v/>
      </c>
      <c r="BT14" s="428" t="str">
        <f t="shared" si="5"/>
        <v/>
      </c>
      <c r="BU14" s="428" t="str">
        <f t="shared" si="5"/>
        <v/>
      </c>
      <c r="BV14" s="428" t="str">
        <f t="shared" si="5"/>
        <v/>
      </c>
      <c r="BW14" s="428" t="str">
        <f t="shared" si="5"/>
        <v/>
      </c>
      <c r="BX14" s="428" t="str">
        <f t="shared" si="5"/>
        <v/>
      </c>
      <c r="BY14" s="428" t="str">
        <f t="shared" si="5"/>
        <v/>
      </c>
      <c r="BZ14" s="428" t="str">
        <f t="shared" si="5"/>
        <v/>
      </c>
      <c r="CA14" s="428" t="str">
        <f t="shared" si="3"/>
        <v/>
      </c>
      <c r="CB14" s="428" t="str">
        <f t="shared" si="3"/>
        <v/>
      </c>
      <c r="CC14" s="428" t="str">
        <f t="shared" si="3"/>
        <v/>
      </c>
      <c r="CD14" s="428" t="str">
        <f t="shared" si="3"/>
        <v/>
      </c>
      <c r="CE14" s="428" t="str">
        <f t="shared" si="3"/>
        <v/>
      </c>
    </row>
    <row r="15" spans="1:83" ht="18.75" customHeight="1">
      <c r="A15" s="414"/>
      <c r="B15" s="768" t="s">
        <v>723</v>
      </c>
      <c r="C15" s="768"/>
      <c r="D15" s="768"/>
      <c r="E15" s="768"/>
      <c r="F15" s="768"/>
      <c r="G15" s="425" t="s">
        <v>593</v>
      </c>
      <c r="H15" s="416" t="s">
        <v>715</v>
      </c>
      <c r="I15" s="417"/>
      <c r="J15" s="410"/>
      <c r="K15" s="426"/>
      <c r="L15" s="427" t="s">
        <v>724</v>
      </c>
      <c r="M15" s="428" t="str">
        <f>IF(G15="なし","",G15)</f>
        <v/>
      </c>
      <c r="N15" s="428" t="str">
        <f t="shared" si="4"/>
        <v/>
      </c>
      <c r="O15" s="428" t="str">
        <f t="shared" si="5"/>
        <v/>
      </c>
      <c r="P15" s="428" t="str">
        <f t="shared" si="5"/>
        <v/>
      </c>
      <c r="Q15" s="428" t="str">
        <f t="shared" si="5"/>
        <v/>
      </c>
      <c r="R15" s="428" t="str">
        <f t="shared" si="5"/>
        <v/>
      </c>
      <c r="S15" s="428" t="str">
        <f t="shared" si="5"/>
        <v/>
      </c>
      <c r="T15" s="428" t="str">
        <f t="shared" si="5"/>
        <v/>
      </c>
      <c r="U15" s="428" t="str">
        <f t="shared" si="5"/>
        <v/>
      </c>
      <c r="V15" s="428" t="str">
        <f t="shared" si="5"/>
        <v/>
      </c>
      <c r="W15" s="428" t="str">
        <f t="shared" si="5"/>
        <v/>
      </c>
      <c r="X15" s="428" t="str">
        <f t="shared" si="5"/>
        <v/>
      </c>
      <c r="Y15" s="428" t="str">
        <f t="shared" si="5"/>
        <v/>
      </c>
      <c r="Z15" s="428" t="str">
        <f t="shared" si="5"/>
        <v/>
      </c>
      <c r="AA15" s="428" t="str">
        <f t="shared" si="5"/>
        <v/>
      </c>
      <c r="AB15" s="428" t="str">
        <f t="shared" si="5"/>
        <v/>
      </c>
      <c r="AC15" s="428" t="str">
        <f t="shared" si="5"/>
        <v/>
      </c>
      <c r="AD15" s="428" t="str">
        <f t="shared" si="5"/>
        <v/>
      </c>
      <c r="AE15" s="428" t="str">
        <f t="shared" si="5"/>
        <v/>
      </c>
      <c r="AF15" s="428" t="str">
        <f t="shared" si="5"/>
        <v/>
      </c>
      <c r="AG15" s="428" t="str">
        <f t="shared" si="5"/>
        <v/>
      </c>
      <c r="AH15" s="428" t="str">
        <f t="shared" si="5"/>
        <v/>
      </c>
      <c r="AI15" s="428" t="str">
        <f t="shared" si="5"/>
        <v/>
      </c>
      <c r="AJ15" s="428" t="str">
        <f t="shared" si="5"/>
        <v/>
      </c>
      <c r="AK15" s="428" t="str">
        <f t="shared" si="5"/>
        <v/>
      </c>
      <c r="AL15" s="428" t="str">
        <f t="shared" si="5"/>
        <v/>
      </c>
      <c r="AM15" s="428" t="str">
        <f t="shared" si="5"/>
        <v/>
      </c>
      <c r="AN15" s="428" t="str">
        <f t="shared" si="5"/>
        <v/>
      </c>
      <c r="AO15" s="428" t="str">
        <f t="shared" si="5"/>
        <v/>
      </c>
      <c r="AP15" s="428" t="str">
        <f t="shared" si="5"/>
        <v/>
      </c>
      <c r="AQ15" s="428" t="str">
        <f t="shared" si="5"/>
        <v/>
      </c>
      <c r="AR15" s="428" t="str">
        <f t="shared" si="5"/>
        <v/>
      </c>
      <c r="AS15" s="428" t="str">
        <f t="shared" si="5"/>
        <v/>
      </c>
      <c r="AT15" s="428" t="str">
        <f t="shared" si="5"/>
        <v/>
      </c>
      <c r="AU15" s="428" t="str">
        <f t="shared" si="5"/>
        <v/>
      </c>
      <c r="AV15" s="428" t="str">
        <f t="shared" si="5"/>
        <v/>
      </c>
      <c r="AW15" s="428" t="str">
        <f t="shared" si="5"/>
        <v/>
      </c>
      <c r="AX15" s="428" t="str">
        <f t="shared" si="5"/>
        <v/>
      </c>
      <c r="AY15" s="428" t="str">
        <f t="shared" si="5"/>
        <v/>
      </c>
      <c r="AZ15" s="428" t="str">
        <f t="shared" si="5"/>
        <v/>
      </c>
      <c r="BA15" s="428" t="str">
        <f t="shared" si="5"/>
        <v/>
      </c>
      <c r="BB15" s="428" t="str">
        <f t="shared" si="5"/>
        <v/>
      </c>
      <c r="BC15" s="428" t="str">
        <f t="shared" si="5"/>
        <v/>
      </c>
      <c r="BD15" s="428" t="str">
        <f t="shared" si="5"/>
        <v/>
      </c>
      <c r="BE15" s="428" t="str">
        <f t="shared" si="5"/>
        <v/>
      </c>
      <c r="BF15" s="428" t="str">
        <f t="shared" si="5"/>
        <v/>
      </c>
      <c r="BG15" s="428" t="str">
        <f t="shared" si="5"/>
        <v/>
      </c>
      <c r="BH15" s="428" t="str">
        <f t="shared" si="5"/>
        <v/>
      </c>
      <c r="BI15" s="428" t="str">
        <f t="shared" si="5"/>
        <v/>
      </c>
      <c r="BJ15" s="428" t="str">
        <f t="shared" si="5"/>
        <v/>
      </c>
      <c r="BK15" s="428" t="str">
        <f t="shared" si="5"/>
        <v/>
      </c>
      <c r="BL15" s="428" t="str">
        <f t="shared" si="5"/>
        <v/>
      </c>
      <c r="BM15" s="428" t="str">
        <f t="shared" si="5"/>
        <v/>
      </c>
      <c r="BN15" s="428" t="str">
        <f t="shared" si="5"/>
        <v/>
      </c>
      <c r="BO15" s="428" t="str">
        <f t="shared" si="5"/>
        <v/>
      </c>
      <c r="BP15" s="428" t="str">
        <f t="shared" si="5"/>
        <v/>
      </c>
      <c r="BQ15" s="428" t="str">
        <f t="shared" si="5"/>
        <v/>
      </c>
      <c r="BR15" s="428" t="str">
        <f t="shared" si="5"/>
        <v/>
      </c>
      <c r="BS15" s="428" t="str">
        <f t="shared" si="5"/>
        <v/>
      </c>
      <c r="BT15" s="428" t="str">
        <f t="shared" si="5"/>
        <v/>
      </c>
      <c r="BU15" s="428" t="str">
        <f t="shared" si="5"/>
        <v/>
      </c>
      <c r="BV15" s="428" t="str">
        <f t="shared" si="5"/>
        <v/>
      </c>
      <c r="BW15" s="428" t="str">
        <f t="shared" si="5"/>
        <v/>
      </c>
      <c r="BX15" s="428" t="str">
        <f t="shared" si="5"/>
        <v/>
      </c>
      <c r="BY15" s="428" t="str">
        <f t="shared" si="5"/>
        <v/>
      </c>
      <c r="BZ15" s="428" t="str">
        <f t="shared" si="5"/>
        <v/>
      </c>
      <c r="CA15" s="428" t="str">
        <f t="shared" si="3"/>
        <v/>
      </c>
      <c r="CB15" s="428" t="str">
        <f t="shared" si="3"/>
        <v/>
      </c>
      <c r="CC15" s="428" t="str">
        <f t="shared" si="3"/>
        <v/>
      </c>
      <c r="CD15" s="428" t="str">
        <f t="shared" si="3"/>
        <v/>
      </c>
      <c r="CE15" s="428" t="str">
        <f t="shared" si="3"/>
        <v/>
      </c>
    </row>
    <row r="16" spans="1:83">
      <c r="A16" s="410"/>
      <c r="B16" s="769"/>
      <c r="C16" s="769"/>
      <c r="D16" s="769"/>
      <c r="E16" s="769"/>
      <c r="F16" s="769"/>
      <c r="G16" s="429">
        <f>SUM(M24:CE24)</f>
        <v>7095.910000000008</v>
      </c>
      <c r="H16" s="421" t="s">
        <v>701</v>
      </c>
      <c r="I16" s="421"/>
      <c r="J16" s="410"/>
      <c r="L16" s="408" t="s">
        <v>725</v>
      </c>
      <c r="M16" s="430" t="str">
        <f>IF(MIN(M12:M15)&gt;18,"無","有")</f>
        <v>有</v>
      </c>
      <c r="N16" s="430" t="str">
        <f t="shared" ref="N16:BY16" si="6">IF(MIN(N12:N15)&gt;18,"無","有")</f>
        <v>有</v>
      </c>
      <c r="O16" s="430" t="str">
        <f t="shared" si="6"/>
        <v>有</v>
      </c>
      <c r="P16" s="430" t="str">
        <f t="shared" si="6"/>
        <v>有</v>
      </c>
      <c r="Q16" s="430" t="str">
        <f t="shared" si="6"/>
        <v>有</v>
      </c>
      <c r="R16" s="430" t="str">
        <f t="shared" si="6"/>
        <v>有</v>
      </c>
      <c r="S16" s="430" t="str">
        <f t="shared" si="6"/>
        <v>有</v>
      </c>
      <c r="T16" s="430" t="str">
        <f t="shared" si="6"/>
        <v>有</v>
      </c>
      <c r="U16" s="430" t="str">
        <f t="shared" si="6"/>
        <v>有</v>
      </c>
      <c r="V16" s="430" t="str">
        <f t="shared" si="6"/>
        <v>有</v>
      </c>
      <c r="W16" s="430" t="str">
        <f t="shared" si="6"/>
        <v>有</v>
      </c>
      <c r="X16" s="430" t="str">
        <f t="shared" si="6"/>
        <v>有</v>
      </c>
      <c r="Y16" s="430" t="str">
        <f t="shared" si="6"/>
        <v>有</v>
      </c>
      <c r="Z16" s="430" t="str">
        <f t="shared" si="6"/>
        <v>有</v>
      </c>
      <c r="AA16" s="430" t="str">
        <f t="shared" si="6"/>
        <v>有</v>
      </c>
      <c r="AB16" s="430" t="str">
        <f t="shared" si="6"/>
        <v>無</v>
      </c>
      <c r="AC16" s="430" t="str">
        <f t="shared" si="6"/>
        <v>無</v>
      </c>
      <c r="AD16" s="430" t="str">
        <f t="shared" si="6"/>
        <v>無</v>
      </c>
      <c r="AE16" s="430" t="str">
        <f t="shared" si="6"/>
        <v>無</v>
      </c>
      <c r="AF16" s="430" t="str">
        <f t="shared" si="6"/>
        <v>無</v>
      </c>
      <c r="AG16" s="430" t="str">
        <f t="shared" si="6"/>
        <v>無</v>
      </c>
      <c r="AH16" s="430" t="str">
        <f t="shared" si="6"/>
        <v>無</v>
      </c>
      <c r="AI16" s="430" t="str">
        <f t="shared" si="6"/>
        <v>無</v>
      </c>
      <c r="AJ16" s="430" t="str">
        <f t="shared" si="6"/>
        <v>無</v>
      </c>
      <c r="AK16" s="430" t="str">
        <f t="shared" si="6"/>
        <v>無</v>
      </c>
      <c r="AL16" s="430" t="str">
        <f t="shared" si="6"/>
        <v>無</v>
      </c>
      <c r="AM16" s="430" t="str">
        <f t="shared" si="6"/>
        <v>無</v>
      </c>
      <c r="AN16" s="430" t="str">
        <f t="shared" si="6"/>
        <v>無</v>
      </c>
      <c r="AO16" s="430" t="str">
        <f t="shared" si="6"/>
        <v>無</v>
      </c>
      <c r="AP16" s="430" t="str">
        <f t="shared" si="6"/>
        <v>無</v>
      </c>
      <c r="AQ16" s="430" t="str">
        <f t="shared" si="6"/>
        <v>無</v>
      </c>
      <c r="AR16" s="430" t="str">
        <f t="shared" si="6"/>
        <v>無</v>
      </c>
      <c r="AS16" s="430" t="str">
        <f t="shared" si="6"/>
        <v>無</v>
      </c>
      <c r="AT16" s="430" t="str">
        <f t="shared" si="6"/>
        <v>無</v>
      </c>
      <c r="AU16" s="430" t="str">
        <f t="shared" si="6"/>
        <v>無</v>
      </c>
      <c r="AV16" s="430" t="str">
        <f t="shared" si="6"/>
        <v>無</v>
      </c>
      <c r="AW16" s="430" t="str">
        <f t="shared" si="6"/>
        <v>無</v>
      </c>
      <c r="AX16" s="430" t="str">
        <f t="shared" si="6"/>
        <v>無</v>
      </c>
      <c r="AY16" s="430" t="str">
        <f t="shared" si="6"/>
        <v>無</v>
      </c>
      <c r="AZ16" s="430" t="str">
        <f t="shared" si="6"/>
        <v>無</v>
      </c>
      <c r="BA16" s="430" t="str">
        <f t="shared" si="6"/>
        <v>無</v>
      </c>
      <c r="BB16" s="430" t="str">
        <f t="shared" si="6"/>
        <v>無</v>
      </c>
      <c r="BC16" s="430" t="str">
        <f t="shared" si="6"/>
        <v>無</v>
      </c>
      <c r="BD16" s="430" t="str">
        <f t="shared" si="6"/>
        <v>無</v>
      </c>
      <c r="BE16" s="430" t="str">
        <f t="shared" si="6"/>
        <v>無</v>
      </c>
      <c r="BF16" s="430" t="str">
        <f t="shared" si="6"/>
        <v>無</v>
      </c>
      <c r="BG16" s="430" t="str">
        <f t="shared" si="6"/>
        <v>無</v>
      </c>
      <c r="BH16" s="430" t="str">
        <f t="shared" si="6"/>
        <v>無</v>
      </c>
      <c r="BI16" s="430" t="str">
        <f t="shared" si="6"/>
        <v>無</v>
      </c>
      <c r="BJ16" s="430" t="str">
        <f t="shared" si="6"/>
        <v>無</v>
      </c>
      <c r="BK16" s="430" t="str">
        <f t="shared" si="6"/>
        <v>無</v>
      </c>
      <c r="BL16" s="430" t="str">
        <f t="shared" si="6"/>
        <v>無</v>
      </c>
      <c r="BM16" s="430" t="str">
        <f t="shared" si="6"/>
        <v>無</v>
      </c>
      <c r="BN16" s="430" t="str">
        <f t="shared" si="6"/>
        <v>無</v>
      </c>
      <c r="BO16" s="430" t="str">
        <f t="shared" si="6"/>
        <v>無</v>
      </c>
      <c r="BP16" s="430" t="str">
        <f t="shared" si="6"/>
        <v>無</v>
      </c>
      <c r="BQ16" s="430" t="str">
        <f t="shared" si="6"/>
        <v>無</v>
      </c>
      <c r="BR16" s="430" t="str">
        <f t="shared" si="6"/>
        <v>無</v>
      </c>
      <c r="BS16" s="430" t="str">
        <f t="shared" si="6"/>
        <v>無</v>
      </c>
      <c r="BT16" s="430" t="str">
        <f t="shared" si="6"/>
        <v>無</v>
      </c>
      <c r="BU16" s="430" t="str">
        <f t="shared" si="6"/>
        <v>無</v>
      </c>
      <c r="BV16" s="430" t="str">
        <f t="shared" si="6"/>
        <v>無</v>
      </c>
      <c r="BW16" s="430" t="str">
        <f t="shared" si="6"/>
        <v>無</v>
      </c>
      <c r="BX16" s="430" t="str">
        <f t="shared" si="6"/>
        <v>無</v>
      </c>
      <c r="BY16" s="430" t="str">
        <f t="shared" si="6"/>
        <v>無</v>
      </c>
      <c r="BZ16" s="430" t="str">
        <f t="shared" ref="BZ16:CE16" si="7">IF(MIN(BZ12:BZ15)&gt;18,"無","有")</f>
        <v>無</v>
      </c>
      <c r="CA16" s="430" t="str">
        <f t="shared" si="7"/>
        <v>無</v>
      </c>
      <c r="CB16" s="430" t="str">
        <f t="shared" si="7"/>
        <v>無</v>
      </c>
      <c r="CC16" s="430" t="str">
        <f t="shared" si="7"/>
        <v>無</v>
      </c>
      <c r="CD16" s="430" t="str">
        <f t="shared" si="7"/>
        <v>無</v>
      </c>
      <c r="CE16" s="430" t="str">
        <f t="shared" si="7"/>
        <v>無</v>
      </c>
    </row>
    <row r="17" spans="1:83" ht="15.75">
      <c r="A17" s="410"/>
      <c r="B17" s="411" t="s">
        <v>726</v>
      </c>
      <c r="C17" s="412"/>
      <c r="D17" s="412"/>
      <c r="E17" s="412"/>
      <c r="F17" s="412"/>
      <c r="G17" s="423"/>
      <c r="H17" s="412"/>
      <c r="I17" s="412"/>
      <c r="J17" s="410"/>
      <c r="L17" s="431" t="s">
        <v>706</v>
      </c>
      <c r="M17" s="432">
        <f t="shared" ref="M17:BU17" si="8">IF(M11&gt;90,"",IF(AND(M16="無",M11&lt;65),0,$M10))</f>
        <v>79.5</v>
      </c>
      <c r="N17" s="432">
        <f t="shared" si="8"/>
        <v>79.5</v>
      </c>
      <c r="O17" s="432">
        <f t="shared" si="8"/>
        <v>79.5</v>
      </c>
      <c r="P17" s="432">
        <f t="shared" si="8"/>
        <v>79.5</v>
      </c>
      <c r="Q17" s="432">
        <f t="shared" si="8"/>
        <v>79.5</v>
      </c>
      <c r="R17" s="432">
        <f t="shared" si="8"/>
        <v>79.5</v>
      </c>
      <c r="S17" s="432">
        <f t="shared" si="8"/>
        <v>79.5</v>
      </c>
      <c r="T17" s="432">
        <f t="shared" si="8"/>
        <v>79.5</v>
      </c>
      <c r="U17" s="432">
        <f t="shared" si="8"/>
        <v>79.5</v>
      </c>
      <c r="V17" s="432">
        <f t="shared" si="8"/>
        <v>79.5</v>
      </c>
      <c r="W17" s="432">
        <f t="shared" si="8"/>
        <v>79.5</v>
      </c>
      <c r="X17" s="432">
        <f t="shared" si="8"/>
        <v>79.5</v>
      </c>
      <c r="Y17" s="432">
        <f t="shared" si="8"/>
        <v>79.5</v>
      </c>
      <c r="Z17" s="432">
        <f t="shared" si="8"/>
        <v>79.5</v>
      </c>
      <c r="AA17" s="432">
        <f t="shared" si="8"/>
        <v>79.5</v>
      </c>
      <c r="AB17" s="432">
        <f t="shared" si="8"/>
        <v>0</v>
      </c>
      <c r="AC17" s="432">
        <f t="shared" si="8"/>
        <v>0</v>
      </c>
      <c r="AD17" s="432">
        <f t="shared" si="8"/>
        <v>0</v>
      </c>
      <c r="AE17" s="432">
        <f t="shared" si="8"/>
        <v>0</v>
      </c>
      <c r="AF17" s="432">
        <f t="shared" si="8"/>
        <v>0</v>
      </c>
      <c r="AG17" s="432">
        <f t="shared" si="8"/>
        <v>0</v>
      </c>
      <c r="AH17" s="432">
        <f t="shared" si="8"/>
        <v>0</v>
      </c>
      <c r="AI17" s="432">
        <f t="shared" si="8"/>
        <v>0</v>
      </c>
      <c r="AJ17" s="432">
        <f t="shared" si="8"/>
        <v>0</v>
      </c>
      <c r="AK17" s="432">
        <f t="shared" si="8"/>
        <v>0</v>
      </c>
      <c r="AL17" s="432">
        <f t="shared" si="8"/>
        <v>0</v>
      </c>
      <c r="AM17" s="432">
        <f t="shared" si="8"/>
        <v>0</v>
      </c>
      <c r="AN17" s="432">
        <f t="shared" si="8"/>
        <v>0</v>
      </c>
      <c r="AO17" s="432">
        <f t="shared" si="8"/>
        <v>0</v>
      </c>
      <c r="AP17" s="432">
        <f t="shared" si="8"/>
        <v>0</v>
      </c>
      <c r="AQ17" s="432">
        <f t="shared" si="8"/>
        <v>79.5</v>
      </c>
      <c r="AR17" s="432">
        <f t="shared" si="8"/>
        <v>79.5</v>
      </c>
      <c r="AS17" s="432">
        <f t="shared" si="8"/>
        <v>79.5</v>
      </c>
      <c r="AT17" s="432">
        <f t="shared" si="8"/>
        <v>79.5</v>
      </c>
      <c r="AU17" s="432">
        <f t="shared" si="8"/>
        <v>79.5</v>
      </c>
      <c r="AV17" s="432">
        <f t="shared" si="8"/>
        <v>79.5</v>
      </c>
      <c r="AW17" s="432">
        <f t="shared" si="8"/>
        <v>79.5</v>
      </c>
      <c r="AX17" s="432">
        <f t="shared" si="8"/>
        <v>79.5</v>
      </c>
      <c r="AY17" s="432">
        <f t="shared" si="8"/>
        <v>79.5</v>
      </c>
      <c r="AZ17" s="432">
        <f t="shared" si="8"/>
        <v>79.5</v>
      </c>
      <c r="BA17" s="432">
        <f t="shared" si="8"/>
        <v>79.5</v>
      </c>
      <c r="BB17" s="432">
        <f t="shared" si="8"/>
        <v>79.5</v>
      </c>
      <c r="BC17" s="432">
        <f t="shared" si="8"/>
        <v>79.5</v>
      </c>
      <c r="BD17" s="432">
        <f t="shared" si="8"/>
        <v>79.5</v>
      </c>
      <c r="BE17" s="432">
        <f t="shared" si="8"/>
        <v>79.5</v>
      </c>
      <c r="BF17" s="432">
        <f t="shared" si="8"/>
        <v>79.5</v>
      </c>
      <c r="BG17" s="432">
        <f t="shared" si="8"/>
        <v>79.5</v>
      </c>
      <c r="BH17" s="432">
        <f t="shared" si="8"/>
        <v>79.5</v>
      </c>
      <c r="BI17" s="432">
        <f t="shared" si="8"/>
        <v>79.5</v>
      </c>
      <c r="BJ17" s="432">
        <f t="shared" si="8"/>
        <v>79.5</v>
      </c>
      <c r="BK17" s="432">
        <f t="shared" si="8"/>
        <v>79.5</v>
      </c>
      <c r="BL17" s="432">
        <f t="shared" si="8"/>
        <v>79.5</v>
      </c>
      <c r="BM17" s="432">
        <f t="shared" si="8"/>
        <v>79.5</v>
      </c>
      <c r="BN17" s="432">
        <f t="shared" si="8"/>
        <v>79.5</v>
      </c>
      <c r="BO17" s="432">
        <f t="shared" si="8"/>
        <v>79.5</v>
      </c>
      <c r="BP17" s="432">
        <f t="shared" si="8"/>
        <v>79.5</v>
      </c>
      <c r="BQ17" s="432" t="str">
        <f t="shared" si="8"/>
        <v/>
      </c>
      <c r="BR17" s="432" t="str">
        <f t="shared" si="8"/>
        <v/>
      </c>
      <c r="BS17" s="432" t="str">
        <f t="shared" si="8"/>
        <v/>
      </c>
      <c r="BT17" s="432" t="str">
        <f t="shared" si="8"/>
        <v/>
      </c>
      <c r="BU17" s="432" t="str">
        <f t="shared" si="8"/>
        <v/>
      </c>
      <c r="BV17" s="432" t="str">
        <f>IF(BV11&gt;90,"",IF(AND(BV16="無",BV11&lt;65),0,$M10))</f>
        <v/>
      </c>
      <c r="BW17" s="432" t="str">
        <f t="shared" ref="BW17:CE17" si="9">IF(BW11&gt;90,"",IF(AND(BW16="無",BW11&lt;65),0,$M10))</f>
        <v/>
      </c>
      <c r="BX17" s="432" t="str">
        <f t="shared" si="9"/>
        <v/>
      </c>
      <c r="BY17" s="432" t="str">
        <f t="shared" si="9"/>
        <v/>
      </c>
      <c r="BZ17" s="432" t="str">
        <f t="shared" si="9"/>
        <v/>
      </c>
      <c r="CA17" s="432" t="str">
        <f t="shared" si="9"/>
        <v/>
      </c>
      <c r="CB17" s="432" t="str">
        <f t="shared" si="9"/>
        <v/>
      </c>
      <c r="CC17" s="432" t="str">
        <f t="shared" si="9"/>
        <v/>
      </c>
      <c r="CD17" s="432" t="str">
        <f t="shared" si="9"/>
        <v/>
      </c>
      <c r="CE17" s="432" t="str">
        <f t="shared" si="9"/>
        <v/>
      </c>
    </row>
    <row r="18" spans="1:83">
      <c r="A18" s="414"/>
      <c r="B18" s="768" t="s">
        <v>727</v>
      </c>
      <c r="C18" s="768"/>
      <c r="D18" s="768"/>
      <c r="E18" s="768"/>
      <c r="F18" s="768"/>
      <c r="G18" s="415">
        <v>300</v>
      </c>
      <c r="H18" s="416" t="s">
        <v>701</v>
      </c>
      <c r="I18" s="417"/>
      <c r="J18" s="410"/>
      <c r="L18" s="431" t="s">
        <v>707</v>
      </c>
      <c r="M18" s="433">
        <f t="shared" ref="M18:BU18" si="10">IF(M17="","",$O10)</f>
        <v>41.1</v>
      </c>
      <c r="N18" s="433">
        <f t="shared" si="10"/>
        <v>41.1</v>
      </c>
      <c r="O18" s="433">
        <f t="shared" si="10"/>
        <v>41.1</v>
      </c>
      <c r="P18" s="433">
        <f t="shared" si="10"/>
        <v>41.1</v>
      </c>
      <c r="Q18" s="433">
        <f t="shared" si="10"/>
        <v>41.1</v>
      </c>
      <c r="R18" s="433">
        <f t="shared" si="10"/>
        <v>41.1</v>
      </c>
      <c r="S18" s="433">
        <f t="shared" si="10"/>
        <v>41.1</v>
      </c>
      <c r="T18" s="433">
        <f t="shared" si="10"/>
        <v>41.1</v>
      </c>
      <c r="U18" s="433">
        <f t="shared" si="10"/>
        <v>41.1</v>
      </c>
      <c r="V18" s="433">
        <f t="shared" si="10"/>
        <v>41.1</v>
      </c>
      <c r="W18" s="433">
        <f t="shared" si="10"/>
        <v>41.1</v>
      </c>
      <c r="X18" s="433">
        <f t="shared" si="10"/>
        <v>41.1</v>
      </c>
      <c r="Y18" s="433">
        <f t="shared" si="10"/>
        <v>41.1</v>
      </c>
      <c r="Z18" s="433">
        <f t="shared" si="10"/>
        <v>41.1</v>
      </c>
      <c r="AA18" s="433">
        <f t="shared" si="10"/>
        <v>41.1</v>
      </c>
      <c r="AB18" s="433">
        <f t="shared" si="10"/>
        <v>41.1</v>
      </c>
      <c r="AC18" s="433">
        <f t="shared" si="10"/>
        <v>41.1</v>
      </c>
      <c r="AD18" s="433">
        <f t="shared" si="10"/>
        <v>41.1</v>
      </c>
      <c r="AE18" s="433">
        <f t="shared" si="10"/>
        <v>41.1</v>
      </c>
      <c r="AF18" s="433">
        <f t="shared" si="10"/>
        <v>41.1</v>
      </c>
      <c r="AG18" s="433">
        <f t="shared" si="10"/>
        <v>41.1</v>
      </c>
      <c r="AH18" s="433">
        <f t="shared" si="10"/>
        <v>41.1</v>
      </c>
      <c r="AI18" s="433">
        <f t="shared" si="10"/>
        <v>41.1</v>
      </c>
      <c r="AJ18" s="433">
        <f t="shared" si="10"/>
        <v>41.1</v>
      </c>
      <c r="AK18" s="433">
        <f t="shared" si="10"/>
        <v>41.1</v>
      </c>
      <c r="AL18" s="433">
        <f t="shared" si="10"/>
        <v>41.1</v>
      </c>
      <c r="AM18" s="433">
        <f t="shared" si="10"/>
        <v>41.1</v>
      </c>
      <c r="AN18" s="433">
        <f t="shared" si="10"/>
        <v>41.1</v>
      </c>
      <c r="AO18" s="433">
        <f t="shared" si="10"/>
        <v>41.1</v>
      </c>
      <c r="AP18" s="433">
        <f t="shared" si="10"/>
        <v>41.1</v>
      </c>
      <c r="AQ18" s="433">
        <f t="shared" si="10"/>
        <v>41.1</v>
      </c>
      <c r="AR18" s="433">
        <f t="shared" si="10"/>
        <v>41.1</v>
      </c>
      <c r="AS18" s="433">
        <f t="shared" si="10"/>
        <v>41.1</v>
      </c>
      <c r="AT18" s="433">
        <f t="shared" si="10"/>
        <v>41.1</v>
      </c>
      <c r="AU18" s="433">
        <f t="shared" si="10"/>
        <v>41.1</v>
      </c>
      <c r="AV18" s="433">
        <f t="shared" si="10"/>
        <v>41.1</v>
      </c>
      <c r="AW18" s="433">
        <f t="shared" si="10"/>
        <v>41.1</v>
      </c>
      <c r="AX18" s="433">
        <f t="shared" si="10"/>
        <v>41.1</v>
      </c>
      <c r="AY18" s="433">
        <f t="shared" si="10"/>
        <v>41.1</v>
      </c>
      <c r="AZ18" s="433">
        <f t="shared" si="10"/>
        <v>41.1</v>
      </c>
      <c r="BA18" s="433">
        <f t="shared" si="10"/>
        <v>41.1</v>
      </c>
      <c r="BB18" s="433">
        <f t="shared" si="10"/>
        <v>41.1</v>
      </c>
      <c r="BC18" s="433">
        <f t="shared" si="10"/>
        <v>41.1</v>
      </c>
      <c r="BD18" s="433">
        <f t="shared" si="10"/>
        <v>41.1</v>
      </c>
      <c r="BE18" s="433">
        <f t="shared" si="10"/>
        <v>41.1</v>
      </c>
      <c r="BF18" s="433">
        <f t="shared" si="10"/>
        <v>41.1</v>
      </c>
      <c r="BG18" s="433">
        <f t="shared" si="10"/>
        <v>41.1</v>
      </c>
      <c r="BH18" s="433">
        <f t="shared" si="10"/>
        <v>41.1</v>
      </c>
      <c r="BI18" s="433">
        <f t="shared" si="10"/>
        <v>41.1</v>
      </c>
      <c r="BJ18" s="433">
        <f t="shared" si="10"/>
        <v>41.1</v>
      </c>
      <c r="BK18" s="433">
        <f t="shared" si="10"/>
        <v>41.1</v>
      </c>
      <c r="BL18" s="433">
        <f t="shared" si="10"/>
        <v>41.1</v>
      </c>
      <c r="BM18" s="433">
        <f t="shared" si="10"/>
        <v>41.1</v>
      </c>
      <c r="BN18" s="433">
        <f t="shared" si="10"/>
        <v>41.1</v>
      </c>
      <c r="BO18" s="433">
        <f t="shared" si="10"/>
        <v>41.1</v>
      </c>
      <c r="BP18" s="433">
        <f t="shared" si="10"/>
        <v>41.1</v>
      </c>
      <c r="BQ18" s="433" t="str">
        <f t="shared" si="10"/>
        <v/>
      </c>
      <c r="BR18" s="433" t="str">
        <f t="shared" si="10"/>
        <v/>
      </c>
      <c r="BS18" s="433" t="str">
        <f t="shared" si="10"/>
        <v/>
      </c>
      <c r="BT18" s="433" t="str">
        <f t="shared" si="10"/>
        <v/>
      </c>
      <c r="BU18" s="433" t="str">
        <f t="shared" si="10"/>
        <v/>
      </c>
      <c r="BV18" s="433" t="str">
        <f>IF(BV17="","",$O10)</f>
        <v/>
      </c>
      <c r="BW18" s="433" t="str">
        <f t="shared" ref="BW18:CE18" si="11">IF(BW17="","",$O10)</f>
        <v/>
      </c>
      <c r="BX18" s="433" t="str">
        <f t="shared" si="11"/>
        <v/>
      </c>
      <c r="BY18" s="433" t="str">
        <f t="shared" si="11"/>
        <v/>
      </c>
      <c r="BZ18" s="433" t="str">
        <f t="shared" si="11"/>
        <v/>
      </c>
      <c r="CA18" s="433" t="str">
        <f t="shared" si="11"/>
        <v/>
      </c>
      <c r="CB18" s="433" t="str">
        <f t="shared" si="11"/>
        <v/>
      </c>
      <c r="CC18" s="433" t="str">
        <f t="shared" si="11"/>
        <v/>
      </c>
      <c r="CD18" s="433" t="str">
        <f t="shared" si="11"/>
        <v/>
      </c>
      <c r="CE18" s="433" t="str">
        <f t="shared" si="11"/>
        <v/>
      </c>
    </row>
    <row r="19" spans="1:83">
      <c r="A19" s="414"/>
      <c r="B19" s="768" t="s">
        <v>728</v>
      </c>
      <c r="C19" s="768"/>
      <c r="D19" s="768"/>
      <c r="E19" s="768"/>
      <c r="F19" s="768"/>
      <c r="G19" s="415">
        <v>500</v>
      </c>
      <c r="H19" s="416" t="s">
        <v>701</v>
      </c>
      <c r="I19" s="417"/>
      <c r="J19" s="410"/>
      <c r="L19" s="431" t="s">
        <v>708</v>
      </c>
      <c r="M19" s="433">
        <f t="shared" ref="M19:BU19" si="12">IF(M17="","",IF(AND(M16="無",M11&lt;65),$Q10,0))</f>
        <v>0</v>
      </c>
      <c r="N19" s="433">
        <f t="shared" si="12"/>
        <v>0</v>
      </c>
      <c r="O19" s="433">
        <f t="shared" si="12"/>
        <v>0</v>
      </c>
      <c r="P19" s="433">
        <f t="shared" si="12"/>
        <v>0</v>
      </c>
      <c r="Q19" s="433">
        <f t="shared" si="12"/>
        <v>0</v>
      </c>
      <c r="R19" s="433">
        <f t="shared" si="12"/>
        <v>0</v>
      </c>
      <c r="S19" s="433">
        <f t="shared" si="12"/>
        <v>0</v>
      </c>
      <c r="T19" s="433">
        <f t="shared" si="12"/>
        <v>0</v>
      </c>
      <c r="U19" s="433">
        <f t="shared" si="12"/>
        <v>0</v>
      </c>
      <c r="V19" s="433">
        <f t="shared" si="12"/>
        <v>0</v>
      </c>
      <c r="W19" s="433">
        <f t="shared" si="12"/>
        <v>0</v>
      </c>
      <c r="X19" s="433">
        <f t="shared" si="12"/>
        <v>0</v>
      </c>
      <c r="Y19" s="433">
        <f t="shared" si="12"/>
        <v>0</v>
      </c>
      <c r="Z19" s="433">
        <f t="shared" si="12"/>
        <v>0</v>
      </c>
      <c r="AA19" s="433">
        <f t="shared" si="12"/>
        <v>0</v>
      </c>
      <c r="AB19" s="433">
        <f t="shared" si="12"/>
        <v>59.63</v>
      </c>
      <c r="AC19" s="433">
        <f t="shared" si="12"/>
        <v>59.63</v>
      </c>
      <c r="AD19" s="433">
        <f t="shared" si="12"/>
        <v>59.63</v>
      </c>
      <c r="AE19" s="433">
        <f t="shared" si="12"/>
        <v>59.63</v>
      </c>
      <c r="AF19" s="433">
        <f t="shared" si="12"/>
        <v>59.63</v>
      </c>
      <c r="AG19" s="433">
        <f t="shared" si="12"/>
        <v>59.63</v>
      </c>
      <c r="AH19" s="433">
        <f t="shared" si="12"/>
        <v>59.63</v>
      </c>
      <c r="AI19" s="433">
        <f t="shared" si="12"/>
        <v>59.63</v>
      </c>
      <c r="AJ19" s="433">
        <f t="shared" si="12"/>
        <v>59.63</v>
      </c>
      <c r="AK19" s="433">
        <f t="shared" si="12"/>
        <v>59.63</v>
      </c>
      <c r="AL19" s="433">
        <f t="shared" si="12"/>
        <v>59.63</v>
      </c>
      <c r="AM19" s="433">
        <f t="shared" si="12"/>
        <v>59.63</v>
      </c>
      <c r="AN19" s="433">
        <f t="shared" si="12"/>
        <v>59.63</v>
      </c>
      <c r="AO19" s="433">
        <f t="shared" si="12"/>
        <v>59.63</v>
      </c>
      <c r="AP19" s="433">
        <f t="shared" si="12"/>
        <v>59.63</v>
      </c>
      <c r="AQ19" s="433">
        <f t="shared" si="12"/>
        <v>0</v>
      </c>
      <c r="AR19" s="433">
        <f t="shared" si="12"/>
        <v>0</v>
      </c>
      <c r="AS19" s="433">
        <f t="shared" si="12"/>
        <v>0</v>
      </c>
      <c r="AT19" s="433">
        <f t="shared" si="12"/>
        <v>0</v>
      </c>
      <c r="AU19" s="433">
        <f t="shared" si="12"/>
        <v>0</v>
      </c>
      <c r="AV19" s="433">
        <f t="shared" si="12"/>
        <v>0</v>
      </c>
      <c r="AW19" s="433">
        <f t="shared" si="12"/>
        <v>0</v>
      </c>
      <c r="AX19" s="433">
        <f t="shared" si="12"/>
        <v>0</v>
      </c>
      <c r="AY19" s="433">
        <f t="shared" si="12"/>
        <v>0</v>
      </c>
      <c r="AZ19" s="433">
        <f t="shared" si="12"/>
        <v>0</v>
      </c>
      <c r="BA19" s="433">
        <f t="shared" si="12"/>
        <v>0</v>
      </c>
      <c r="BB19" s="433">
        <f t="shared" si="12"/>
        <v>0</v>
      </c>
      <c r="BC19" s="433">
        <f t="shared" si="12"/>
        <v>0</v>
      </c>
      <c r="BD19" s="433">
        <f t="shared" si="12"/>
        <v>0</v>
      </c>
      <c r="BE19" s="433">
        <f t="shared" si="12"/>
        <v>0</v>
      </c>
      <c r="BF19" s="433">
        <f t="shared" si="12"/>
        <v>0</v>
      </c>
      <c r="BG19" s="433">
        <f t="shared" si="12"/>
        <v>0</v>
      </c>
      <c r="BH19" s="433">
        <f t="shared" si="12"/>
        <v>0</v>
      </c>
      <c r="BI19" s="433">
        <f t="shared" si="12"/>
        <v>0</v>
      </c>
      <c r="BJ19" s="433">
        <f t="shared" si="12"/>
        <v>0</v>
      </c>
      <c r="BK19" s="433">
        <f t="shared" si="12"/>
        <v>0</v>
      </c>
      <c r="BL19" s="433">
        <f t="shared" si="12"/>
        <v>0</v>
      </c>
      <c r="BM19" s="433">
        <f t="shared" si="12"/>
        <v>0</v>
      </c>
      <c r="BN19" s="433">
        <f t="shared" si="12"/>
        <v>0</v>
      </c>
      <c r="BO19" s="433">
        <f t="shared" si="12"/>
        <v>0</v>
      </c>
      <c r="BP19" s="433">
        <f t="shared" si="12"/>
        <v>0</v>
      </c>
      <c r="BQ19" s="433" t="str">
        <f t="shared" si="12"/>
        <v/>
      </c>
      <c r="BR19" s="433" t="str">
        <f t="shared" si="12"/>
        <v/>
      </c>
      <c r="BS19" s="433" t="str">
        <f t="shared" si="12"/>
        <v/>
      </c>
      <c r="BT19" s="433" t="str">
        <f t="shared" si="12"/>
        <v/>
      </c>
      <c r="BU19" s="433" t="str">
        <f t="shared" si="12"/>
        <v/>
      </c>
      <c r="BV19" s="433" t="str">
        <f>IF(BV17="","",IF(AND(BV16="無",BV11&lt;65),$Q10,0))</f>
        <v/>
      </c>
      <c r="BW19" s="433" t="str">
        <f t="shared" ref="BW19:CE19" si="13">IF(BW17="","",IF(AND(BW16="無",BW11&lt;65),$Q10,0))</f>
        <v/>
      </c>
      <c r="BX19" s="433" t="str">
        <f t="shared" si="13"/>
        <v/>
      </c>
      <c r="BY19" s="433" t="str">
        <f t="shared" si="13"/>
        <v/>
      </c>
      <c r="BZ19" s="433" t="str">
        <f t="shared" si="13"/>
        <v/>
      </c>
      <c r="CA19" s="433" t="str">
        <f t="shared" si="13"/>
        <v/>
      </c>
      <c r="CB19" s="433" t="str">
        <f t="shared" si="13"/>
        <v/>
      </c>
      <c r="CC19" s="433" t="str">
        <f t="shared" si="13"/>
        <v/>
      </c>
      <c r="CD19" s="433" t="str">
        <f t="shared" si="13"/>
        <v/>
      </c>
      <c r="CE19" s="433" t="str">
        <f t="shared" si="13"/>
        <v/>
      </c>
    </row>
    <row r="20" spans="1:83">
      <c r="A20" s="410"/>
      <c r="B20" s="768" t="s">
        <v>704</v>
      </c>
      <c r="C20" s="768"/>
      <c r="D20" s="768"/>
      <c r="E20" s="768"/>
      <c r="F20" s="768"/>
      <c r="G20" s="415">
        <v>0</v>
      </c>
      <c r="H20" s="416" t="s">
        <v>701</v>
      </c>
      <c r="I20" s="417"/>
      <c r="J20" s="410"/>
      <c r="K20" s="426"/>
      <c r="L20" s="434" t="s">
        <v>718</v>
      </c>
      <c r="M20" s="433">
        <f t="shared" ref="M20:BU20" si="14">IF(M17="","",IF(M12&lt;=18,$S10,0))</f>
        <v>22.87</v>
      </c>
      <c r="N20" s="433">
        <f t="shared" si="14"/>
        <v>22.87</v>
      </c>
      <c r="O20" s="433">
        <f t="shared" si="14"/>
        <v>22.87</v>
      </c>
      <c r="P20" s="433">
        <f t="shared" si="14"/>
        <v>22.87</v>
      </c>
      <c r="Q20" s="433">
        <f t="shared" si="14"/>
        <v>22.87</v>
      </c>
      <c r="R20" s="433">
        <f t="shared" si="14"/>
        <v>22.87</v>
      </c>
      <c r="S20" s="433">
        <f t="shared" si="14"/>
        <v>22.87</v>
      </c>
      <c r="T20" s="433">
        <f t="shared" si="14"/>
        <v>22.87</v>
      </c>
      <c r="U20" s="433">
        <f t="shared" si="14"/>
        <v>22.87</v>
      </c>
      <c r="V20" s="433">
        <f t="shared" si="14"/>
        <v>22.87</v>
      </c>
      <c r="W20" s="433">
        <f t="shared" si="14"/>
        <v>22.87</v>
      </c>
      <c r="X20" s="433">
        <f t="shared" si="14"/>
        <v>22.87</v>
      </c>
      <c r="Y20" s="433">
        <f t="shared" si="14"/>
        <v>22.87</v>
      </c>
      <c r="Z20" s="433">
        <f t="shared" si="14"/>
        <v>0</v>
      </c>
      <c r="AA20" s="433">
        <f t="shared" si="14"/>
        <v>0</v>
      </c>
      <c r="AB20" s="433">
        <f t="shared" si="14"/>
        <v>0</v>
      </c>
      <c r="AC20" s="433">
        <f t="shared" si="14"/>
        <v>0</v>
      </c>
      <c r="AD20" s="433">
        <f t="shared" si="14"/>
        <v>0</v>
      </c>
      <c r="AE20" s="433">
        <f t="shared" si="14"/>
        <v>0</v>
      </c>
      <c r="AF20" s="433">
        <f t="shared" si="14"/>
        <v>0</v>
      </c>
      <c r="AG20" s="433">
        <f t="shared" si="14"/>
        <v>0</v>
      </c>
      <c r="AH20" s="433">
        <f t="shared" si="14"/>
        <v>0</v>
      </c>
      <c r="AI20" s="433">
        <f t="shared" si="14"/>
        <v>0</v>
      </c>
      <c r="AJ20" s="433">
        <f t="shared" si="14"/>
        <v>0</v>
      </c>
      <c r="AK20" s="433">
        <f t="shared" si="14"/>
        <v>0</v>
      </c>
      <c r="AL20" s="433">
        <f t="shared" si="14"/>
        <v>0</v>
      </c>
      <c r="AM20" s="433">
        <f t="shared" si="14"/>
        <v>0</v>
      </c>
      <c r="AN20" s="433">
        <f t="shared" si="14"/>
        <v>0</v>
      </c>
      <c r="AO20" s="433">
        <f t="shared" si="14"/>
        <v>0</v>
      </c>
      <c r="AP20" s="433">
        <f t="shared" si="14"/>
        <v>0</v>
      </c>
      <c r="AQ20" s="433">
        <f t="shared" si="14"/>
        <v>0</v>
      </c>
      <c r="AR20" s="433">
        <f t="shared" si="14"/>
        <v>0</v>
      </c>
      <c r="AS20" s="433">
        <f t="shared" si="14"/>
        <v>0</v>
      </c>
      <c r="AT20" s="433">
        <f t="shared" si="14"/>
        <v>0</v>
      </c>
      <c r="AU20" s="433">
        <f t="shared" si="14"/>
        <v>0</v>
      </c>
      <c r="AV20" s="433">
        <f t="shared" si="14"/>
        <v>0</v>
      </c>
      <c r="AW20" s="433">
        <f t="shared" si="14"/>
        <v>0</v>
      </c>
      <c r="AX20" s="433">
        <f t="shared" si="14"/>
        <v>0</v>
      </c>
      <c r="AY20" s="433">
        <f t="shared" si="14"/>
        <v>0</v>
      </c>
      <c r="AZ20" s="433">
        <f t="shared" si="14"/>
        <v>0</v>
      </c>
      <c r="BA20" s="433">
        <f t="shared" si="14"/>
        <v>0</v>
      </c>
      <c r="BB20" s="433">
        <f t="shared" si="14"/>
        <v>0</v>
      </c>
      <c r="BC20" s="433">
        <f t="shared" si="14"/>
        <v>0</v>
      </c>
      <c r="BD20" s="433">
        <f t="shared" si="14"/>
        <v>0</v>
      </c>
      <c r="BE20" s="433">
        <f t="shared" si="14"/>
        <v>0</v>
      </c>
      <c r="BF20" s="433">
        <f t="shared" si="14"/>
        <v>0</v>
      </c>
      <c r="BG20" s="433">
        <f t="shared" si="14"/>
        <v>0</v>
      </c>
      <c r="BH20" s="433">
        <f t="shared" si="14"/>
        <v>0</v>
      </c>
      <c r="BI20" s="433">
        <f t="shared" si="14"/>
        <v>0</v>
      </c>
      <c r="BJ20" s="433">
        <f t="shared" si="14"/>
        <v>0</v>
      </c>
      <c r="BK20" s="433">
        <f t="shared" si="14"/>
        <v>0</v>
      </c>
      <c r="BL20" s="433">
        <f t="shared" si="14"/>
        <v>0</v>
      </c>
      <c r="BM20" s="433">
        <f t="shared" si="14"/>
        <v>0</v>
      </c>
      <c r="BN20" s="433">
        <f t="shared" si="14"/>
        <v>0</v>
      </c>
      <c r="BO20" s="433">
        <f t="shared" si="14"/>
        <v>0</v>
      </c>
      <c r="BP20" s="433">
        <f t="shared" si="14"/>
        <v>0</v>
      </c>
      <c r="BQ20" s="433" t="str">
        <f t="shared" si="14"/>
        <v/>
      </c>
      <c r="BR20" s="433" t="str">
        <f t="shared" si="14"/>
        <v/>
      </c>
      <c r="BS20" s="433" t="str">
        <f t="shared" si="14"/>
        <v/>
      </c>
      <c r="BT20" s="433" t="str">
        <f t="shared" si="14"/>
        <v/>
      </c>
      <c r="BU20" s="433" t="str">
        <f t="shared" si="14"/>
        <v/>
      </c>
      <c r="BV20" s="433" t="str">
        <f>IF(BV$17="","",IF(BV12&lt;=18,$S$10,0))</f>
        <v/>
      </c>
      <c r="BW20" s="433" t="str">
        <f t="shared" ref="BW20:CE20" si="15">IF(BW17="","",IF(BW12&lt;=18,$S10,0))</f>
        <v/>
      </c>
      <c r="BX20" s="433" t="str">
        <f t="shared" si="15"/>
        <v/>
      </c>
      <c r="BY20" s="433" t="str">
        <f t="shared" si="15"/>
        <v/>
      </c>
      <c r="BZ20" s="433" t="str">
        <f t="shared" si="15"/>
        <v/>
      </c>
      <c r="CA20" s="433" t="str">
        <f t="shared" si="15"/>
        <v/>
      </c>
      <c r="CB20" s="433" t="str">
        <f t="shared" si="15"/>
        <v/>
      </c>
      <c r="CC20" s="433" t="str">
        <f t="shared" si="15"/>
        <v/>
      </c>
      <c r="CD20" s="433" t="str">
        <f t="shared" si="15"/>
        <v/>
      </c>
      <c r="CE20" s="433" t="str">
        <f t="shared" si="15"/>
        <v/>
      </c>
    </row>
    <row r="21" spans="1:83">
      <c r="A21" s="410"/>
      <c r="B21" s="769" t="s">
        <v>705</v>
      </c>
      <c r="C21" s="769"/>
      <c r="D21" s="769"/>
      <c r="E21" s="769"/>
      <c r="F21" s="769"/>
      <c r="G21" s="420">
        <f>SUM(G18:G20)</f>
        <v>800</v>
      </c>
      <c r="H21" s="421" t="s">
        <v>701</v>
      </c>
      <c r="I21" s="421"/>
      <c r="J21" s="410"/>
      <c r="K21" s="426"/>
      <c r="L21" s="434" t="s">
        <v>720</v>
      </c>
      <c r="M21" s="433">
        <f t="shared" ref="M21:BU21" si="16">IF(M$17="","",IF(M13&lt;=18,$S$10,0))</f>
        <v>22.87</v>
      </c>
      <c r="N21" s="433">
        <f t="shared" si="16"/>
        <v>22.87</v>
      </c>
      <c r="O21" s="433">
        <f t="shared" si="16"/>
        <v>22.87</v>
      </c>
      <c r="P21" s="433">
        <f t="shared" si="16"/>
        <v>22.87</v>
      </c>
      <c r="Q21" s="433">
        <f t="shared" si="16"/>
        <v>22.87</v>
      </c>
      <c r="R21" s="433">
        <f t="shared" si="16"/>
        <v>22.87</v>
      </c>
      <c r="S21" s="433">
        <f t="shared" si="16"/>
        <v>22.87</v>
      </c>
      <c r="T21" s="433">
        <f t="shared" si="16"/>
        <v>22.87</v>
      </c>
      <c r="U21" s="433">
        <f t="shared" si="16"/>
        <v>22.87</v>
      </c>
      <c r="V21" s="433">
        <f t="shared" si="16"/>
        <v>22.87</v>
      </c>
      <c r="W21" s="433">
        <f t="shared" si="16"/>
        <v>22.87</v>
      </c>
      <c r="X21" s="433">
        <f t="shared" si="16"/>
        <v>22.87</v>
      </c>
      <c r="Y21" s="433">
        <f t="shared" si="16"/>
        <v>22.87</v>
      </c>
      <c r="Z21" s="433">
        <f t="shared" si="16"/>
        <v>22.87</v>
      </c>
      <c r="AA21" s="433">
        <f t="shared" si="16"/>
        <v>22.87</v>
      </c>
      <c r="AB21" s="433">
        <f t="shared" si="16"/>
        <v>0</v>
      </c>
      <c r="AC21" s="433">
        <f t="shared" si="16"/>
        <v>0</v>
      </c>
      <c r="AD21" s="433">
        <f t="shared" si="16"/>
        <v>0</v>
      </c>
      <c r="AE21" s="433">
        <f t="shared" si="16"/>
        <v>0</v>
      </c>
      <c r="AF21" s="433">
        <f t="shared" si="16"/>
        <v>0</v>
      </c>
      <c r="AG21" s="433">
        <f t="shared" si="16"/>
        <v>0</v>
      </c>
      <c r="AH21" s="433">
        <f t="shared" si="16"/>
        <v>0</v>
      </c>
      <c r="AI21" s="433">
        <f t="shared" si="16"/>
        <v>0</v>
      </c>
      <c r="AJ21" s="433">
        <f t="shared" si="16"/>
        <v>0</v>
      </c>
      <c r="AK21" s="433">
        <f t="shared" si="16"/>
        <v>0</v>
      </c>
      <c r="AL21" s="433">
        <f t="shared" si="16"/>
        <v>0</v>
      </c>
      <c r="AM21" s="433">
        <f t="shared" si="16"/>
        <v>0</v>
      </c>
      <c r="AN21" s="433">
        <f t="shared" si="16"/>
        <v>0</v>
      </c>
      <c r="AO21" s="433">
        <f t="shared" si="16"/>
        <v>0</v>
      </c>
      <c r="AP21" s="433">
        <f t="shared" si="16"/>
        <v>0</v>
      </c>
      <c r="AQ21" s="433">
        <f t="shared" si="16"/>
        <v>0</v>
      </c>
      <c r="AR21" s="433">
        <f t="shared" si="16"/>
        <v>0</v>
      </c>
      <c r="AS21" s="433">
        <f t="shared" si="16"/>
        <v>0</v>
      </c>
      <c r="AT21" s="433">
        <f t="shared" si="16"/>
        <v>0</v>
      </c>
      <c r="AU21" s="433">
        <f t="shared" si="16"/>
        <v>0</v>
      </c>
      <c r="AV21" s="433">
        <f t="shared" si="16"/>
        <v>0</v>
      </c>
      <c r="AW21" s="433">
        <f t="shared" si="16"/>
        <v>0</v>
      </c>
      <c r="AX21" s="433">
        <f t="shared" si="16"/>
        <v>0</v>
      </c>
      <c r="AY21" s="433">
        <f t="shared" si="16"/>
        <v>0</v>
      </c>
      <c r="AZ21" s="433">
        <f t="shared" si="16"/>
        <v>0</v>
      </c>
      <c r="BA21" s="433">
        <f t="shared" si="16"/>
        <v>0</v>
      </c>
      <c r="BB21" s="433">
        <f t="shared" si="16"/>
        <v>0</v>
      </c>
      <c r="BC21" s="433">
        <f t="shared" si="16"/>
        <v>0</v>
      </c>
      <c r="BD21" s="433">
        <f t="shared" si="16"/>
        <v>0</v>
      </c>
      <c r="BE21" s="433">
        <f t="shared" si="16"/>
        <v>0</v>
      </c>
      <c r="BF21" s="433">
        <f t="shared" si="16"/>
        <v>0</v>
      </c>
      <c r="BG21" s="433">
        <f t="shared" si="16"/>
        <v>0</v>
      </c>
      <c r="BH21" s="433">
        <f t="shared" si="16"/>
        <v>0</v>
      </c>
      <c r="BI21" s="433">
        <f t="shared" si="16"/>
        <v>0</v>
      </c>
      <c r="BJ21" s="433">
        <f t="shared" si="16"/>
        <v>0</v>
      </c>
      <c r="BK21" s="433">
        <f t="shared" si="16"/>
        <v>0</v>
      </c>
      <c r="BL21" s="433">
        <f t="shared" si="16"/>
        <v>0</v>
      </c>
      <c r="BM21" s="433">
        <f t="shared" si="16"/>
        <v>0</v>
      </c>
      <c r="BN21" s="433">
        <f t="shared" si="16"/>
        <v>0</v>
      </c>
      <c r="BO21" s="433">
        <f t="shared" si="16"/>
        <v>0</v>
      </c>
      <c r="BP21" s="433">
        <f t="shared" si="16"/>
        <v>0</v>
      </c>
      <c r="BQ21" s="433" t="str">
        <f t="shared" si="16"/>
        <v/>
      </c>
      <c r="BR21" s="433" t="str">
        <f t="shared" si="16"/>
        <v/>
      </c>
      <c r="BS21" s="433" t="str">
        <f t="shared" si="16"/>
        <v/>
      </c>
      <c r="BT21" s="433" t="str">
        <f t="shared" si="16"/>
        <v/>
      </c>
      <c r="BU21" s="433" t="str">
        <f t="shared" si="16"/>
        <v/>
      </c>
      <c r="BV21" s="433" t="str">
        <f>IF(BV$17="","",IF(BV13&lt;=18,$S$10,0))</f>
        <v/>
      </c>
      <c r="BW21" s="433" t="str">
        <f t="shared" ref="BW21:CE21" si="17">IF(BW$17="","",IF(BW13&lt;=18,$S$10,0))</f>
        <v/>
      </c>
      <c r="BX21" s="433" t="str">
        <f t="shared" si="17"/>
        <v/>
      </c>
      <c r="BY21" s="433" t="str">
        <f t="shared" si="17"/>
        <v/>
      </c>
      <c r="BZ21" s="433" t="str">
        <f t="shared" si="17"/>
        <v/>
      </c>
      <c r="CA21" s="433" t="str">
        <f t="shared" si="17"/>
        <v/>
      </c>
      <c r="CB21" s="433" t="str">
        <f t="shared" si="17"/>
        <v/>
      </c>
      <c r="CC21" s="433" t="str">
        <f t="shared" si="17"/>
        <v/>
      </c>
      <c r="CD21" s="433" t="str">
        <f t="shared" si="17"/>
        <v/>
      </c>
      <c r="CE21" s="433" t="str">
        <f t="shared" si="17"/>
        <v/>
      </c>
    </row>
    <row r="22" spans="1:83" ht="15.75">
      <c r="A22" s="414"/>
      <c r="B22" s="411" t="s">
        <v>729</v>
      </c>
      <c r="C22" s="412"/>
      <c r="D22" s="412"/>
      <c r="E22" s="412"/>
      <c r="F22" s="412"/>
      <c r="G22" s="423"/>
      <c r="H22" s="412"/>
      <c r="I22" s="412"/>
      <c r="J22" s="410"/>
      <c r="K22" s="426"/>
      <c r="L22" s="434" t="s">
        <v>722</v>
      </c>
      <c r="M22" s="433">
        <f t="shared" ref="M22:BU22" si="18">IF(M17="","",IF(M14&lt;=18,$S$10,0))</f>
        <v>0</v>
      </c>
      <c r="N22" s="433">
        <f t="shared" si="18"/>
        <v>0</v>
      </c>
      <c r="O22" s="433">
        <f t="shared" si="18"/>
        <v>0</v>
      </c>
      <c r="P22" s="433">
        <f t="shared" si="18"/>
        <v>0</v>
      </c>
      <c r="Q22" s="433">
        <f t="shared" si="18"/>
        <v>0</v>
      </c>
      <c r="R22" s="433">
        <f t="shared" si="18"/>
        <v>0</v>
      </c>
      <c r="S22" s="433">
        <f t="shared" si="18"/>
        <v>0</v>
      </c>
      <c r="T22" s="433">
        <f t="shared" si="18"/>
        <v>0</v>
      </c>
      <c r="U22" s="433">
        <f t="shared" si="18"/>
        <v>0</v>
      </c>
      <c r="V22" s="433">
        <f t="shared" si="18"/>
        <v>0</v>
      </c>
      <c r="W22" s="433">
        <f t="shared" si="18"/>
        <v>0</v>
      </c>
      <c r="X22" s="433">
        <f t="shared" si="18"/>
        <v>0</v>
      </c>
      <c r="Y22" s="433">
        <f t="shared" si="18"/>
        <v>0</v>
      </c>
      <c r="Z22" s="433">
        <f t="shared" si="18"/>
        <v>0</v>
      </c>
      <c r="AA22" s="433">
        <f t="shared" si="18"/>
        <v>0</v>
      </c>
      <c r="AB22" s="433">
        <f t="shared" si="18"/>
        <v>0</v>
      </c>
      <c r="AC22" s="433">
        <f t="shared" si="18"/>
        <v>0</v>
      </c>
      <c r="AD22" s="433">
        <f t="shared" si="18"/>
        <v>0</v>
      </c>
      <c r="AE22" s="433">
        <f t="shared" si="18"/>
        <v>0</v>
      </c>
      <c r="AF22" s="433">
        <f t="shared" si="18"/>
        <v>0</v>
      </c>
      <c r="AG22" s="433">
        <f t="shared" si="18"/>
        <v>0</v>
      </c>
      <c r="AH22" s="433">
        <f t="shared" si="18"/>
        <v>0</v>
      </c>
      <c r="AI22" s="433">
        <f t="shared" si="18"/>
        <v>0</v>
      </c>
      <c r="AJ22" s="433">
        <f t="shared" si="18"/>
        <v>0</v>
      </c>
      <c r="AK22" s="433">
        <f t="shared" si="18"/>
        <v>0</v>
      </c>
      <c r="AL22" s="433">
        <f t="shared" si="18"/>
        <v>0</v>
      </c>
      <c r="AM22" s="433">
        <f t="shared" si="18"/>
        <v>0</v>
      </c>
      <c r="AN22" s="433">
        <f t="shared" si="18"/>
        <v>0</v>
      </c>
      <c r="AO22" s="433">
        <f t="shared" si="18"/>
        <v>0</v>
      </c>
      <c r="AP22" s="433">
        <f t="shared" si="18"/>
        <v>0</v>
      </c>
      <c r="AQ22" s="433">
        <f t="shared" si="18"/>
        <v>0</v>
      </c>
      <c r="AR22" s="433">
        <f t="shared" si="18"/>
        <v>0</v>
      </c>
      <c r="AS22" s="433">
        <f t="shared" si="18"/>
        <v>0</v>
      </c>
      <c r="AT22" s="433">
        <f t="shared" si="18"/>
        <v>0</v>
      </c>
      <c r="AU22" s="433">
        <f t="shared" si="18"/>
        <v>0</v>
      </c>
      <c r="AV22" s="433">
        <f t="shared" si="18"/>
        <v>0</v>
      </c>
      <c r="AW22" s="433">
        <f t="shared" si="18"/>
        <v>0</v>
      </c>
      <c r="AX22" s="433">
        <f t="shared" si="18"/>
        <v>0</v>
      </c>
      <c r="AY22" s="433">
        <f t="shared" si="18"/>
        <v>0</v>
      </c>
      <c r="AZ22" s="433">
        <f t="shared" si="18"/>
        <v>0</v>
      </c>
      <c r="BA22" s="433">
        <f t="shared" si="18"/>
        <v>0</v>
      </c>
      <c r="BB22" s="433">
        <f t="shared" si="18"/>
        <v>0</v>
      </c>
      <c r="BC22" s="433">
        <f t="shared" si="18"/>
        <v>0</v>
      </c>
      <c r="BD22" s="433">
        <f t="shared" si="18"/>
        <v>0</v>
      </c>
      <c r="BE22" s="433">
        <f t="shared" si="18"/>
        <v>0</v>
      </c>
      <c r="BF22" s="433">
        <f t="shared" si="18"/>
        <v>0</v>
      </c>
      <c r="BG22" s="433">
        <f t="shared" si="18"/>
        <v>0</v>
      </c>
      <c r="BH22" s="433">
        <f t="shared" si="18"/>
        <v>0</v>
      </c>
      <c r="BI22" s="433">
        <f t="shared" si="18"/>
        <v>0</v>
      </c>
      <c r="BJ22" s="433">
        <f t="shared" si="18"/>
        <v>0</v>
      </c>
      <c r="BK22" s="433">
        <f t="shared" si="18"/>
        <v>0</v>
      </c>
      <c r="BL22" s="433">
        <f t="shared" si="18"/>
        <v>0</v>
      </c>
      <c r="BM22" s="433">
        <f t="shared" si="18"/>
        <v>0</v>
      </c>
      <c r="BN22" s="433">
        <f t="shared" si="18"/>
        <v>0</v>
      </c>
      <c r="BO22" s="433">
        <f t="shared" si="18"/>
        <v>0</v>
      </c>
      <c r="BP22" s="433">
        <f t="shared" si="18"/>
        <v>0</v>
      </c>
      <c r="BQ22" s="433" t="str">
        <f t="shared" si="18"/>
        <v/>
      </c>
      <c r="BR22" s="433" t="str">
        <f t="shared" si="18"/>
        <v/>
      </c>
      <c r="BS22" s="433" t="str">
        <f t="shared" si="18"/>
        <v/>
      </c>
      <c r="BT22" s="433" t="str">
        <f t="shared" si="18"/>
        <v/>
      </c>
      <c r="BU22" s="433" t="str">
        <f t="shared" si="18"/>
        <v/>
      </c>
      <c r="BV22" s="433" t="str">
        <f>IF(BV17="","",IF(BV14&lt;=18,$S$10,0))</f>
        <v/>
      </c>
      <c r="BW22" s="433" t="str">
        <f t="shared" ref="BW22:CE22" si="19">IF(BW17="","",IF(BW14&lt;=18,$S$10,0))</f>
        <v/>
      </c>
      <c r="BX22" s="433" t="str">
        <f t="shared" si="19"/>
        <v/>
      </c>
      <c r="BY22" s="433" t="str">
        <f t="shared" si="19"/>
        <v/>
      </c>
      <c r="BZ22" s="433" t="str">
        <f t="shared" si="19"/>
        <v/>
      </c>
      <c r="CA22" s="433" t="str">
        <f t="shared" si="19"/>
        <v/>
      </c>
      <c r="CB22" s="433" t="str">
        <f t="shared" si="19"/>
        <v/>
      </c>
      <c r="CC22" s="433" t="str">
        <f t="shared" si="19"/>
        <v/>
      </c>
      <c r="CD22" s="433" t="str">
        <f t="shared" si="19"/>
        <v/>
      </c>
      <c r="CE22" s="433" t="str">
        <f t="shared" si="19"/>
        <v/>
      </c>
    </row>
    <row r="23" spans="1:83">
      <c r="A23" s="410"/>
      <c r="B23" s="416" t="s">
        <v>730</v>
      </c>
      <c r="C23" s="417">
        <v>200</v>
      </c>
      <c r="D23" s="416" t="s">
        <v>731</v>
      </c>
      <c r="E23" s="417">
        <v>30</v>
      </c>
      <c r="F23" s="416" t="s">
        <v>732</v>
      </c>
      <c r="G23" s="435">
        <f>C23*E23</f>
        <v>6000</v>
      </c>
      <c r="H23" s="416" t="s">
        <v>701</v>
      </c>
      <c r="I23" s="417"/>
      <c r="J23" s="418"/>
      <c r="K23" s="426"/>
      <c r="L23" s="434" t="s">
        <v>724</v>
      </c>
      <c r="M23" s="433">
        <f t="shared" ref="M23:BU23" si="20">IF(M17="","",IF(M15&lt;=18,$S$10,0))</f>
        <v>0</v>
      </c>
      <c r="N23" s="433">
        <f t="shared" si="20"/>
        <v>0</v>
      </c>
      <c r="O23" s="433">
        <f t="shared" si="20"/>
        <v>0</v>
      </c>
      <c r="P23" s="433">
        <f t="shared" si="20"/>
        <v>0</v>
      </c>
      <c r="Q23" s="433">
        <f t="shared" si="20"/>
        <v>0</v>
      </c>
      <c r="R23" s="433">
        <f t="shared" si="20"/>
        <v>0</v>
      </c>
      <c r="S23" s="433">
        <f t="shared" si="20"/>
        <v>0</v>
      </c>
      <c r="T23" s="433">
        <f t="shared" si="20"/>
        <v>0</v>
      </c>
      <c r="U23" s="433">
        <f t="shared" si="20"/>
        <v>0</v>
      </c>
      <c r="V23" s="433">
        <f t="shared" si="20"/>
        <v>0</v>
      </c>
      <c r="W23" s="433">
        <f t="shared" si="20"/>
        <v>0</v>
      </c>
      <c r="X23" s="433">
        <f t="shared" si="20"/>
        <v>0</v>
      </c>
      <c r="Y23" s="433">
        <f t="shared" si="20"/>
        <v>0</v>
      </c>
      <c r="Z23" s="433">
        <f t="shared" si="20"/>
        <v>0</v>
      </c>
      <c r="AA23" s="433">
        <f t="shared" si="20"/>
        <v>0</v>
      </c>
      <c r="AB23" s="433">
        <f t="shared" si="20"/>
        <v>0</v>
      </c>
      <c r="AC23" s="433">
        <f t="shared" si="20"/>
        <v>0</v>
      </c>
      <c r="AD23" s="433">
        <f t="shared" si="20"/>
        <v>0</v>
      </c>
      <c r="AE23" s="433">
        <f t="shared" si="20"/>
        <v>0</v>
      </c>
      <c r="AF23" s="433">
        <f t="shared" si="20"/>
        <v>0</v>
      </c>
      <c r="AG23" s="433">
        <f t="shared" si="20"/>
        <v>0</v>
      </c>
      <c r="AH23" s="433">
        <f t="shared" si="20"/>
        <v>0</v>
      </c>
      <c r="AI23" s="433">
        <f t="shared" si="20"/>
        <v>0</v>
      </c>
      <c r="AJ23" s="433">
        <f t="shared" si="20"/>
        <v>0</v>
      </c>
      <c r="AK23" s="433">
        <f t="shared" si="20"/>
        <v>0</v>
      </c>
      <c r="AL23" s="433">
        <f t="shared" si="20"/>
        <v>0</v>
      </c>
      <c r="AM23" s="433">
        <f t="shared" si="20"/>
        <v>0</v>
      </c>
      <c r="AN23" s="433">
        <f t="shared" si="20"/>
        <v>0</v>
      </c>
      <c r="AO23" s="433">
        <f t="shared" si="20"/>
        <v>0</v>
      </c>
      <c r="AP23" s="433">
        <f t="shared" si="20"/>
        <v>0</v>
      </c>
      <c r="AQ23" s="433">
        <f t="shared" si="20"/>
        <v>0</v>
      </c>
      <c r="AR23" s="433">
        <f t="shared" si="20"/>
        <v>0</v>
      </c>
      <c r="AS23" s="433">
        <f t="shared" si="20"/>
        <v>0</v>
      </c>
      <c r="AT23" s="433">
        <f t="shared" si="20"/>
        <v>0</v>
      </c>
      <c r="AU23" s="433">
        <f t="shared" si="20"/>
        <v>0</v>
      </c>
      <c r="AV23" s="433">
        <f t="shared" si="20"/>
        <v>0</v>
      </c>
      <c r="AW23" s="433">
        <f t="shared" si="20"/>
        <v>0</v>
      </c>
      <c r="AX23" s="433">
        <f t="shared" si="20"/>
        <v>0</v>
      </c>
      <c r="AY23" s="433">
        <f t="shared" si="20"/>
        <v>0</v>
      </c>
      <c r="AZ23" s="433">
        <f t="shared" si="20"/>
        <v>0</v>
      </c>
      <c r="BA23" s="433">
        <f t="shared" si="20"/>
        <v>0</v>
      </c>
      <c r="BB23" s="433">
        <f t="shared" si="20"/>
        <v>0</v>
      </c>
      <c r="BC23" s="433">
        <f t="shared" si="20"/>
        <v>0</v>
      </c>
      <c r="BD23" s="433">
        <f t="shared" si="20"/>
        <v>0</v>
      </c>
      <c r="BE23" s="433">
        <f t="shared" si="20"/>
        <v>0</v>
      </c>
      <c r="BF23" s="433">
        <f t="shared" si="20"/>
        <v>0</v>
      </c>
      <c r="BG23" s="433">
        <f t="shared" si="20"/>
        <v>0</v>
      </c>
      <c r="BH23" s="433">
        <f t="shared" si="20"/>
        <v>0</v>
      </c>
      <c r="BI23" s="433">
        <f t="shared" si="20"/>
        <v>0</v>
      </c>
      <c r="BJ23" s="433">
        <f t="shared" si="20"/>
        <v>0</v>
      </c>
      <c r="BK23" s="433">
        <f t="shared" si="20"/>
        <v>0</v>
      </c>
      <c r="BL23" s="433">
        <f t="shared" si="20"/>
        <v>0</v>
      </c>
      <c r="BM23" s="433">
        <f t="shared" si="20"/>
        <v>0</v>
      </c>
      <c r="BN23" s="433">
        <f t="shared" si="20"/>
        <v>0</v>
      </c>
      <c r="BO23" s="433">
        <f t="shared" si="20"/>
        <v>0</v>
      </c>
      <c r="BP23" s="433">
        <f t="shared" si="20"/>
        <v>0</v>
      </c>
      <c r="BQ23" s="433" t="str">
        <f t="shared" si="20"/>
        <v/>
      </c>
      <c r="BR23" s="433" t="str">
        <f t="shared" si="20"/>
        <v/>
      </c>
      <c r="BS23" s="433" t="str">
        <f t="shared" si="20"/>
        <v/>
      </c>
      <c r="BT23" s="433" t="str">
        <f t="shared" si="20"/>
        <v/>
      </c>
      <c r="BU23" s="433" t="str">
        <f t="shared" si="20"/>
        <v/>
      </c>
      <c r="BV23" s="433" t="str">
        <f>IF(BV17="","",IF(BV15&lt;=18,$S$10,0))</f>
        <v/>
      </c>
      <c r="BW23" s="433" t="str">
        <f t="shared" ref="BW23:CE23" si="21">IF(BW17="","",IF(BW15&lt;=18,$S$10,0))</f>
        <v/>
      </c>
      <c r="BX23" s="433" t="str">
        <f t="shared" si="21"/>
        <v/>
      </c>
      <c r="BY23" s="433" t="str">
        <f t="shared" si="21"/>
        <v/>
      </c>
      <c r="BZ23" s="433" t="str">
        <f t="shared" si="21"/>
        <v/>
      </c>
      <c r="CA23" s="433" t="str">
        <f t="shared" si="21"/>
        <v/>
      </c>
      <c r="CB23" s="433" t="str">
        <f t="shared" si="21"/>
        <v/>
      </c>
      <c r="CC23" s="433" t="str">
        <f t="shared" si="21"/>
        <v/>
      </c>
      <c r="CD23" s="433" t="str">
        <f t="shared" si="21"/>
        <v/>
      </c>
      <c r="CE23" s="433" t="str">
        <f t="shared" si="21"/>
        <v/>
      </c>
    </row>
    <row r="24" spans="1:83">
      <c r="A24" s="410"/>
      <c r="B24" s="421"/>
      <c r="C24" s="421"/>
      <c r="D24" s="421"/>
      <c r="E24" s="421"/>
      <c r="F24" s="421"/>
      <c r="G24" s="420"/>
      <c r="H24" s="421"/>
      <c r="I24" s="421"/>
      <c r="J24" s="410"/>
      <c r="M24" s="408">
        <f>SUM(M17:M23)</f>
        <v>166.34</v>
      </c>
      <c r="N24" s="408">
        <f t="shared" ref="N24:BY24" si="22">SUM(N17:N23)</f>
        <v>166.34</v>
      </c>
      <c r="O24" s="408">
        <f t="shared" si="22"/>
        <v>166.34</v>
      </c>
      <c r="P24" s="408">
        <f t="shared" si="22"/>
        <v>166.34</v>
      </c>
      <c r="Q24" s="408">
        <f t="shared" si="22"/>
        <v>166.34</v>
      </c>
      <c r="R24" s="408">
        <f t="shared" si="22"/>
        <v>166.34</v>
      </c>
      <c r="S24" s="408">
        <f t="shared" si="22"/>
        <v>166.34</v>
      </c>
      <c r="T24" s="408">
        <f t="shared" si="22"/>
        <v>166.34</v>
      </c>
      <c r="U24" s="408">
        <f t="shared" si="22"/>
        <v>166.34</v>
      </c>
      <c r="V24" s="408">
        <f t="shared" si="22"/>
        <v>166.34</v>
      </c>
      <c r="W24" s="408">
        <f t="shared" si="22"/>
        <v>166.34</v>
      </c>
      <c r="X24" s="408">
        <f t="shared" si="22"/>
        <v>166.34</v>
      </c>
      <c r="Y24" s="408">
        <f t="shared" si="22"/>
        <v>166.34</v>
      </c>
      <c r="Z24" s="408">
        <f t="shared" si="22"/>
        <v>143.47</v>
      </c>
      <c r="AA24" s="408">
        <f t="shared" si="22"/>
        <v>143.47</v>
      </c>
      <c r="AB24" s="408">
        <f t="shared" si="22"/>
        <v>100.73</v>
      </c>
      <c r="AC24" s="408">
        <f t="shared" si="22"/>
        <v>100.73</v>
      </c>
      <c r="AD24" s="408">
        <f t="shared" si="22"/>
        <v>100.73</v>
      </c>
      <c r="AE24" s="408">
        <f t="shared" si="22"/>
        <v>100.73</v>
      </c>
      <c r="AF24" s="408">
        <f t="shared" si="22"/>
        <v>100.73</v>
      </c>
      <c r="AG24" s="408">
        <f t="shared" si="22"/>
        <v>100.73</v>
      </c>
      <c r="AH24" s="408">
        <f t="shared" si="22"/>
        <v>100.73</v>
      </c>
      <c r="AI24" s="408">
        <f t="shared" si="22"/>
        <v>100.73</v>
      </c>
      <c r="AJ24" s="408">
        <f t="shared" si="22"/>
        <v>100.73</v>
      </c>
      <c r="AK24" s="408">
        <f t="shared" si="22"/>
        <v>100.73</v>
      </c>
      <c r="AL24" s="408">
        <f t="shared" si="22"/>
        <v>100.73</v>
      </c>
      <c r="AM24" s="408">
        <f t="shared" si="22"/>
        <v>100.73</v>
      </c>
      <c r="AN24" s="408">
        <f t="shared" si="22"/>
        <v>100.73</v>
      </c>
      <c r="AO24" s="408">
        <f t="shared" si="22"/>
        <v>100.73</v>
      </c>
      <c r="AP24" s="408">
        <f t="shared" si="22"/>
        <v>100.73</v>
      </c>
      <c r="AQ24" s="408">
        <f t="shared" si="22"/>
        <v>120.6</v>
      </c>
      <c r="AR24" s="408">
        <f t="shared" si="22"/>
        <v>120.6</v>
      </c>
      <c r="AS24" s="408">
        <f t="shared" si="22"/>
        <v>120.6</v>
      </c>
      <c r="AT24" s="408">
        <f t="shared" si="22"/>
        <v>120.6</v>
      </c>
      <c r="AU24" s="408">
        <f t="shared" si="22"/>
        <v>120.6</v>
      </c>
      <c r="AV24" s="408">
        <f t="shared" si="22"/>
        <v>120.6</v>
      </c>
      <c r="AW24" s="408">
        <f t="shared" si="22"/>
        <v>120.6</v>
      </c>
      <c r="AX24" s="408">
        <f t="shared" si="22"/>
        <v>120.6</v>
      </c>
      <c r="AY24" s="408">
        <f t="shared" si="22"/>
        <v>120.6</v>
      </c>
      <c r="AZ24" s="408">
        <f t="shared" si="22"/>
        <v>120.6</v>
      </c>
      <c r="BA24" s="408">
        <f t="shared" si="22"/>
        <v>120.6</v>
      </c>
      <c r="BB24" s="408">
        <f t="shared" si="22"/>
        <v>120.6</v>
      </c>
      <c r="BC24" s="408">
        <f t="shared" si="22"/>
        <v>120.6</v>
      </c>
      <c r="BD24" s="408">
        <f t="shared" si="22"/>
        <v>120.6</v>
      </c>
      <c r="BE24" s="408">
        <f t="shared" si="22"/>
        <v>120.6</v>
      </c>
      <c r="BF24" s="408">
        <f t="shared" si="22"/>
        <v>120.6</v>
      </c>
      <c r="BG24" s="408">
        <f t="shared" si="22"/>
        <v>120.6</v>
      </c>
      <c r="BH24" s="408">
        <f t="shared" si="22"/>
        <v>120.6</v>
      </c>
      <c r="BI24" s="408">
        <f t="shared" si="22"/>
        <v>120.6</v>
      </c>
      <c r="BJ24" s="408">
        <f t="shared" si="22"/>
        <v>120.6</v>
      </c>
      <c r="BK24" s="408">
        <f t="shared" si="22"/>
        <v>120.6</v>
      </c>
      <c r="BL24" s="408">
        <f t="shared" si="22"/>
        <v>120.6</v>
      </c>
      <c r="BM24" s="408">
        <f t="shared" si="22"/>
        <v>120.6</v>
      </c>
      <c r="BN24" s="408">
        <f t="shared" si="22"/>
        <v>120.6</v>
      </c>
      <c r="BO24" s="408">
        <f t="shared" si="22"/>
        <v>120.6</v>
      </c>
      <c r="BP24" s="408">
        <f t="shared" si="22"/>
        <v>120.6</v>
      </c>
      <c r="BQ24" s="408">
        <f t="shared" si="22"/>
        <v>0</v>
      </c>
      <c r="BR24" s="408">
        <f t="shared" si="22"/>
        <v>0</v>
      </c>
      <c r="BS24" s="408">
        <f t="shared" si="22"/>
        <v>0</v>
      </c>
      <c r="BT24" s="408">
        <f t="shared" si="22"/>
        <v>0</v>
      </c>
      <c r="BU24" s="408">
        <f t="shared" si="22"/>
        <v>0</v>
      </c>
      <c r="BV24" s="408">
        <f t="shared" si="22"/>
        <v>0</v>
      </c>
      <c r="BW24" s="408">
        <f t="shared" si="22"/>
        <v>0</v>
      </c>
      <c r="BX24" s="408">
        <f t="shared" si="22"/>
        <v>0</v>
      </c>
      <c r="BY24" s="408">
        <f t="shared" si="22"/>
        <v>0</v>
      </c>
      <c r="BZ24" s="408">
        <f t="shared" ref="BZ24:CE24" si="23">SUM(BZ17:BZ23)</f>
        <v>0</v>
      </c>
      <c r="CA24" s="408">
        <f t="shared" si="23"/>
        <v>0</v>
      </c>
      <c r="CB24" s="408">
        <f t="shared" si="23"/>
        <v>0</v>
      </c>
      <c r="CC24" s="408">
        <f t="shared" si="23"/>
        <v>0</v>
      </c>
      <c r="CD24" s="408">
        <f t="shared" si="23"/>
        <v>0</v>
      </c>
      <c r="CE24" s="408">
        <f t="shared" si="23"/>
        <v>0</v>
      </c>
    </row>
    <row r="25" spans="1:83" ht="15.75">
      <c r="A25" s="414"/>
      <c r="B25" s="411" t="s">
        <v>733</v>
      </c>
      <c r="C25" s="412"/>
      <c r="D25" s="412"/>
      <c r="E25" s="412"/>
      <c r="F25" s="412"/>
      <c r="G25" s="423"/>
      <c r="H25" s="412"/>
      <c r="I25" s="412"/>
      <c r="J25" s="410"/>
    </row>
    <row r="26" spans="1:83">
      <c r="A26" s="410"/>
      <c r="B26" s="768" t="s">
        <v>734</v>
      </c>
      <c r="C26" s="768"/>
      <c r="D26" s="768"/>
      <c r="E26" s="768"/>
      <c r="F26" s="768"/>
      <c r="G26" s="415">
        <v>0</v>
      </c>
      <c r="H26" s="416" t="s">
        <v>701</v>
      </c>
      <c r="I26" s="417"/>
      <c r="J26" s="418"/>
      <c r="K26" s="419"/>
      <c r="L26" s="419"/>
    </row>
    <row r="27" spans="1:83">
      <c r="A27" s="410"/>
      <c r="B27" s="421"/>
      <c r="C27" s="421"/>
      <c r="D27" s="421"/>
      <c r="E27" s="421"/>
      <c r="F27" s="421"/>
      <c r="G27" s="420"/>
      <c r="H27" s="421"/>
      <c r="I27" s="421"/>
      <c r="J27" s="410"/>
    </row>
    <row r="28" spans="1:83" ht="18.75" customHeight="1">
      <c r="A28" s="410"/>
      <c r="B28" s="770" t="s">
        <v>735</v>
      </c>
      <c r="C28" s="770"/>
      <c r="D28" s="770"/>
      <c r="E28" s="770"/>
      <c r="F28" s="770"/>
      <c r="G28" s="436">
        <f>SUM(G9,G16,G21,G23,G26)</f>
        <v>14695.910000000007</v>
      </c>
      <c r="H28" s="437" t="s">
        <v>701</v>
      </c>
      <c r="I28" s="437"/>
      <c r="J28" s="410"/>
    </row>
    <row r="30" spans="1:83" ht="15.75">
      <c r="A30" s="438"/>
      <c r="B30" s="771" t="s">
        <v>736</v>
      </c>
      <c r="C30" s="771"/>
      <c r="D30" s="771"/>
      <c r="E30" s="771"/>
      <c r="F30" s="771"/>
      <c r="G30" s="771"/>
      <c r="H30" s="771"/>
      <c r="I30" s="771"/>
      <c r="J30" s="438"/>
    </row>
    <row r="31" spans="1:83" ht="15.75">
      <c r="A31" s="438"/>
      <c r="B31" s="411" t="s">
        <v>737</v>
      </c>
      <c r="C31" s="412"/>
      <c r="D31" s="412"/>
      <c r="E31" s="412"/>
      <c r="F31" s="412"/>
      <c r="G31" s="412"/>
      <c r="H31" s="412"/>
      <c r="I31" s="413" t="s">
        <v>699</v>
      </c>
      <c r="J31" s="438"/>
    </row>
    <row r="32" spans="1:83">
      <c r="A32" s="439"/>
      <c r="B32" s="756" t="s">
        <v>738</v>
      </c>
      <c r="C32" s="757"/>
      <c r="D32" s="757"/>
      <c r="E32" s="757"/>
      <c r="F32" s="758"/>
      <c r="G32" s="417">
        <v>360</v>
      </c>
      <c r="H32" s="416" t="s">
        <v>701</v>
      </c>
      <c r="I32" s="417"/>
      <c r="J32" s="440"/>
    </row>
    <row r="33" spans="1:83">
      <c r="A33" s="439"/>
      <c r="B33" s="756" t="s">
        <v>739</v>
      </c>
      <c r="C33" s="757"/>
      <c r="D33" s="757"/>
      <c r="E33" s="758"/>
      <c r="F33" s="441" t="s">
        <v>740</v>
      </c>
      <c r="G33" s="417">
        <v>80</v>
      </c>
      <c r="H33" s="416" t="s">
        <v>741</v>
      </c>
      <c r="I33" s="417"/>
      <c r="J33" s="440"/>
      <c r="L33" s="408">
        <f>G32*G33/100</f>
        <v>288</v>
      </c>
    </row>
    <row r="34" spans="1:83">
      <c r="A34" s="439"/>
      <c r="B34" s="756" t="s">
        <v>742</v>
      </c>
      <c r="C34" s="757"/>
      <c r="D34" s="757"/>
      <c r="E34" s="758"/>
      <c r="F34" s="441" t="s">
        <v>743</v>
      </c>
      <c r="G34" s="417">
        <v>22</v>
      </c>
      <c r="H34" s="416" t="s">
        <v>715</v>
      </c>
      <c r="I34" s="417"/>
      <c r="J34" s="440"/>
    </row>
    <row r="35" spans="1:83">
      <c r="A35" s="439"/>
      <c r="B35" s="756" t="s">
        <v>744</v>
      </c>
      <c r="C35" s="757"/>
      <c r="D35" s="757"/>
      <c r="E35" s="758"/>
      <c r="F35" s="441" t="s">
        <v>740</v>
      </c>
      <c r="G35" s="417">
        <v>60</v>
      </c>
      <c r="H35" s="416" t="s">
        <v>741</v>
      </c>
      <c r="I35" s="417"/>
      <c r="J35" s="440"/>
      <c r="L35" s="408">
        <f>G32*G35/100</f>
        <v>216</v>
      </c>
    </row>
    <row r="36" spans="1:83">
      <c r="A36" s="438"/>
      <c r="B36" s="421"/>
      <c r="C36" s="421"/>
      <c r="D36" s="421"/>
      <c r="E36" s="421"/>
      <c r="F36" s="442"/>
      <c r="G36" s="429">
        <f>(G34-MIN(G11:G15))*L33+(90-G11-(G34-MIN(G11:G15)))*L35</f>
        <v>13176</v>
      </c>
      <c r="H36" s="421" t="s">
        <v>745</v>
      </c>
      <c r="I36" s="421"/>
      <c r="J36" s="438"/>
    </row>
    <row r="37" spans="1:83" ht="15.75">
      <c r="A37" s="438"/>
      <c r="B37" s="411" t="s">
        <v>746</v>
      </c>
      <c r="C37" s="412"/>
      <c r="D37" s="412"/>
      <c r="E37" s="412"/>
      <c r="F37" s="412"/>
      <c r="G37" s="412"/>
      <c r="H37" s="412"/>
      <c r="I37" s="412"/>
      <c r="J37" s="438"/>
    </row>
    <row r="38" spans="1:83">
      <c r="A38" s="439"/>
      <c r="B38" s="416" t="s">
        <v>747</v>
      </c>
      <c r="C38" s="441" t="s">
        <v>748</v>
      </c>
      <c r="D38" s="417">
        <v>35</v>
      </c>
      <c r="E38" s="416" t="s">
        <v>749</v>
      </c>
      <c r="F38" s="441" t="s">
        <v>750</v>
      </c>
      <c r="G38" s="417">
        <v>150</v>
      </c>
      <c r="H38" s="416" t="s">
        <v>701</v>
      </c>
      <c r="I38" s="417"/>
      <c r="J38" s="440"/>
    </row>
    <row r="39" spans="1:83">
      <c r="A39" s="439"/>
      <c r="B39" s="756" t="s">
        <v>751</v>
      </c>
      <c r="C39" s="757"/>
      <c r="D39" s="757"/>
      <c r="E39" s="757"/>
      <c r="F39" s="758"/>
      <c r="G39" s="417">
        <v>100</v>
      </c>
      <c r="H39" s="416" t="s">
        <v>741</v>
      </c>
      <c r="I39" s="417"/>
      <c r="J39" s="440"/>
    </row>
    <row r="40" spans="1:83">
      <c r="A40" s="439"/>
      <c r="B40" s="756" t="s">
        <v>752</v>
      </c>
      <c r="C40" s="757"/>
      <c r="D40" s="757"/>
      <c r="E40" s="758"/>
      <c r="F40" s="441" t="s">
        <v>749</v>
      </c>
      <c r="G40" s="417">
        <v>50</v>
      </c>
      <c r="H40" s="416" t="s">
        <v>701</v>
      </c>
      <c r="I40" s="417"/>
      <c r="J40" s="440"/>
    </row>
    <row r="41" spans="1:83">
      <c r="A41" s="439"/>
      <c r="B41" s="756" t="s">
        <v>753</v>
      </c>
      <c r="C41" s="757"/>
      <c r="D41" s="757"/>
      <c r="E41" s="758"/>
      <c r="F41" s="441" t="s">
        <v>749</v>
      </c>
      <c r="G41" s="417">
        <v>0</v>
      </c>
      <c r="H41" s="416" t="s">
        <v>701</v>
      </c>
      <c r="I41" s="417"/>
      <c r="J41" s="440"/>
      <c r="M41" s="408">
        <v>0</v>
      </c>
      <c r="N41" s="408" t="s">
        <v>754</v>
      </c>
    </row>
    <row r="42" spans="1:83">
      <c r="A42" s="438"/>
      <c r="B42" s="421"/>
      <c r="C42" s="421"/>
      <c r="D42" s="421"/>
      <c r="E42" s="421"/>
      <c r="F42" s="421"/>
      <c r="G42" s="420">
        <f>IF(G41=0,D38*(G38*(1-G39/100))+(90-G11)*G40,G41*(90-G11))</f>
        <v>2750</v>
      </c>
      <c r="H42" s="421" t="s">
        <v>701</v>
      </c>
      <c r="I42" s="421"/>
      <c r="J42" s="438"/>
      <c r="M42" s="408">
        <v>7</v>
      </c>
      <c r="N42" s="408" t="s">
        <v>755</v>
      </c>
    </row>
    <row r="43" spans="1:83">
      <c r="A43" s="438"/>
      <c r="J43" s="438"/>
      <c r="M43" s="408">
        <v>13</v>
      </c>
      <c r="N43" s="408" t="s">
        <v>756</v>
      </c>
    </row>
    <row r="44" spans="1:83" ht="15.75">
      <c r="A44" s="438"/>
      <c r="B44" s="411" t="s">
        <v>757</v>
      </c>
      <c r="C44" s="413" t="s">
        <v>758</v>
      </c>
      <c r="D44" s="413" t="s">
        <v>759</v>
      </c>
      <c r="E44" s="413" t="s">
        <v>760</v>
      </c>
      <c r="F44" s="413" t="s">
        <v>761</v>
      </c>
      <c r="G44" s="413" t="s">
        <v>762</v>
      </c>
      <c r="H44" s="413" t="s">
        <v>763</v>
      </c>
      <c r="I44" s="412"/>
      <c r="J44" s="438"/>
      <c r="M44" s="408">
        <v>16</v>
      </c>
      <c r="N44" s="408" t="s">
        <v>764</v>
      </c>
    </row>
    <row r="45" spans="1:83">
      <c r="A45" s="439"/>
      <c r="B45" s="416" t="s">
        <v>709</v>
      </c>
      <c r="C45" s="443">
        <f>G12</f>
        <v>6</v>
      </c>
      <c r="D45" s="417" t="s">
        <v>765</v>
      </c>
      <c r="E45" s="417" t="s">
        <v>766</v>
      </c>
      <c r="F45" s="417" t="s">
        <v>767</v>
      </c>
      <c r="G45" s="417" t="s">
        <v>768</v>
      </c>
      <c r="H45" s="417" t="s">
        <v>769</v>
      </c>
      <c r="I45" s="417"/>
      <c r="J45" s="440"/>
      <c r="M45" s="408">
        <v>19</v>
      </c>
      <c r="N45" s="408" t="s">
        <v>770</v>
      </c>
    </row>
    <row r="46" spans="1:83">
      <c r="A46" s="439"/>
      <c r="B46" s="416" t="s">
        <v>710</v>
      </c>
      <c r="C46" s="443">
        <f>G13</f>
        <v>4</v>
      </c>
      <c r="D46" s="417" t="s">
        <v>765</v>
      </c>
      <c r="E46" s="417" t="s">
        <v>766</v>
      </c>
      <c r="F46" s="417" t="s">
        <v>767</v>
      </c>
      <c r="G46" s="417" t="s">
        <v>768</v>
      </c>
      <c r="H46" s="417" t="s">
        <v>769</v>
      </c>
      <c r="I46" s="417"/>
      <c r="J46" s="440"/>
      <c r="L46" s="427" t="s">
        <v>709</v>
      </c>
      <c r="M46" s="428">
        <f>IF(C45="なし","",C45)</f>
        <v>6</v>
      </c>
      <c r="N46" s="428">
        <f>IF(M46="","",M46+1)</f>
        <v>7</v>
      </c>
      <c r="O46" s="428">
        <f t="shared" ref="O46:BZ46" si="24">IF(N46="","",N46+1)</f>
        <v>8</v>
      </c>
      <c r="P46" s="428">
        <f t="shared" si="24"/>
        <v>9</v>
      </c>
      <c r="Q46" s="428">
        <f t="shared" si="24"/>
        <v>10</v>
      </c>
      <c r="R46" s="428">
        <f t="shared" si="24"/>
        <v>11</v>
      </c>
      <c r="S46" s="428">
        <f t="shared" si="24"/>
        <v>12</v>
      </c>
      <c r="T46" s="428">
        <f t="shared" si="24"/>
        <v>13</v>
      </c>
      <c r="U46" s="428">
        <f t="shared" si="24"/>
        <v>14</v>
      </c>
      <c r="V46" s="428">
        <f t="shared" si="24"/>
        <v>15</v>
      </c>
      <c r="W46" s="428">
        <f t="shared" si="24"/>
        <v>16</v>
      </c>
      <c r="X46" s="428">
        <f t="shared" si="24"/>
        <v>17</v>
      </c>
      <c r="Y46" s="428">
        <f t="shared" si="24"/>
        <v>18</v>
      </c>
      <c r="Z46" s="428">
        <f t="shared" si="24"/>
        <v>19</v>
      </c>
      <c r="AA46" s="428">
        <f t="shared" si="24"/>
        <v>20</v>
      </c>
      <c r="AB46" s="428">
        <f t="shared" si="24"/>
        <v>21</v>
      </c>
      <c r="AC46" s="428">
        <f t="shared" si="24"/>
        <v>22</v>
      </c>
      <c r="AD46" s="428">
        <f t="shared" si="24"/>
        <v>23</v>
      </c>
      <c r="AE46" s="428">
        <f t="shared" si="24"/>
        <v>24</v>
      </c>
      <c r="AF46" s="428">
        <f t="shared" si="24"/>
        <v>25</v>
      </c>
      <c r="AG46" s="428">
        <f t="shared" si="24"/>
        <v>26</v>
      </c>
      <c r="AH46" s="428">
        <f t="shared" si="24"/>
        <v>27</v>
      </c>
      <c r="AI46" s="428">
        <f t="shared" si="24"/>
        <v>28</v>
      </c>
      <c r="AJ46" s="428">
        <f t="shared" si="24"/>
        <v>29</v>
      </c>
      <c r="AK46" s="428">
        <f t="shared" si="24"/>
        <v>30</v>
      </c>
      <c r="AL46" s="428">
        <f t="shared" si="24"/>
        <v>31</v>
      </c>
      <c r="AM46" s="428">
        <f t="shared" si="24"/>
        <v>32</v>
      </c>
      <c r="AN46" s="428">
        <f t="shared" si="24"/>
        <v>33</v>
      </c>
      <c r="AO46" s="428">
        <f t="shared" si="24"/>
        <v>34</v>
      </c>
      <c r="AP46" s="428">
        <f t="shared" si="24"/>
        <v>35</v>
      </c>
      <c r="AQ46" s="428">
        <f t="shared" si="24"/>
        <v>36</v>
      </c>
      <c r="AR46" s="428">
        <f t="shared" si="24"/>
        <v>37</v>
      </c>
      <c r="AS46" s="428">
        <f t="shared" si="24"/>
        <v>38</v>
      </c>
      <c r="AT46" s="428">
        <f t="shared" si="24"/>
        <v>39</v>
      </c>
      <c r="AU46" s="428">
        <f t="shared" si="24"/>
        <v>40</v>
      </c>
      <c r="AV46" s="428">
        <f t="shared" si="24"/>
        <v>41</v>
      </c>
      <c r="AW46" s="428">
        <f t="shared" si="24"/>
        <v>42</v>
      </c>
      <c r="AX46" s="428">
        <f t="shared" si="24"/>
        <v>43</v>
      </c>
      <c r="AY46" s="428">
        <f t="shared" si="24"/>
        <v>44</v>
      </c>
      <c r="AZ46" s="428">
        <f t="shared" si="24"/>
        <v>45</v>
      </c>
      <c r="BA46" s="428">
        <f t="shared" si="24"/>
        <v>46</v>
      </c>
      <c r="BB46" s="428">
        <f t="shared" si="24"/>
        <v>47</v>
      </c>
      <c r="BC46" s="428">
        <f t="shared" si="24"/>
        <v>48</v>
      </c>
      <c r="BD46" s="428">
        <f t="shared" si="24"/>
        <v>49</v>
      </c>
      <c r="BE46" s="428">
        <f t="shared" si="24"/>
        <v>50</v>
      </c>
      <c r="BF46" s="428">
        <f t="shared" si="24"/>
        <v>51</v>
      </c>
      <c r="BG46" s="428">
        <f t="shared" si="24"/>
        <v>52</v>
      </c>
      <c r="BH46" s="428">
        <f t="shared" si="24"/>
        <v>53</v>
      </c>
      <c r="BI46" s="428">
        <f t="shared" si="24"/>
        <v>54</v>
      </c>
      <c r="BJ46" s="428">
        <f t="shared" si="24"/>
        <v>55</v>
      </c>
      <c r="BK46" s="428">
        <f t="shared" si="24"/>
        <v>56</v>
      </c>
      <c r="BL46" s="428">
        <f t="shared" si="24"/>
        <v>57</v>
      </c>
      <c r="BM46" s="428">
        <f t="shared" si="24"/>
        <v>58</v>
      </c>
      <c r="BN46" s="428">
        <f t="shared" si="24"/>
        <v>59</v>
      </c>
      <c r="BO46" s="428">
        <f t="shared" si="24"/>
        <v>60</v>
      </c>
      <c r="BP46" s="428">
        <f t="shared" si="24"/>
        <v>61</v>
      </c>
      <c r="BQ46" s="428">
        <f t="shared" si="24"/>
        <v>62</v>
      </c>
      <c r="BR46" s="428">
        <f t="shared" si="24"/>
        <v>63</v>
      </c>
      <c r="BS46" s="428">
        <f t="shared" si="24"/>
        <v>64</v>
      </c>
      <c r="BT46" s="428">
        <f t="shared" si="24"/>
        <v>65</v>
      </c>
      <c r="BU46" s="428">
        <f t="shared" si="24"/>
        <v>66</v>
      </c>
      <c r="BV46" s="428">
        <f t="shared" si="24"/>
        <v>67</v>
      </c>
      <c r="BW46" s="428">
        <f t="shared" si="24"/>
        <v>68</v>
      </c>
      <c r="BX46" s="428">
        <f t="shared" si="24"/>
        <v>69</v>
      </c>
      <c r="BY46" s="428">
        <f t="shared" si="24"/>
        <v>70</v>
      </c>
      <c r="BZ46" s="428">
        <f t="shared" si="24"/>
        <v>71</v>
      </c>
      <c r="CA46" s="428">
        <f t="shared" ref="CA46:CE46" si="25">IF(BZ46="","",BZ46+1)</f>
        <v>72</v>
      </c>
      <c r="CB46" s="428">
        <f t="shared" si="25"/>
        <v>73</v>
      </c>
      <c r="CC46" s="428">
        <f t="shared" si="25"/>
        <v>74</v>
      </c>
      <c r="CD46" s="428">
        <f t="shared" si="25"/>
        <v>75</v>
      </c>
      <c r="CE46" s="428">
        <f t="shared" si="25"/>
        <v>76</v>
      </c>
    </row>
    <row r="47" spans="1:83">
      <c r="A47" s="439"/>
      <c r="B47" s="416" t="s">
        <v>711</v>
      </c>
      <c r="C47" s="443" t="str">
        <f>G14</f>
        <v>なし</v>
      </c>
      <c r="D47" s="417"/>
      <c r="E47" s="417"/>
      <c r="F47" s="417"/>
      <c r="G47" s="417"/>
      <c r="H47" s="417"/>
      <c r="I47" s="417"/>
      <c r="J47" s="440"/>
      <c r="L47" s="427" t="s">
        <v>710</v>
      </c>
      <c r="M47" s="428">
        <f>IF(C46="なし","",C46)</f>
        <v>4</v>
      </c>
      <c r="N47" s="428">
        <f>IF(M47="","",M47+1)</f>
        <v>5</v>
      </c>
      <c r="O47" s="428">
        <f t="shared" ref="O47:BZ47" si="26">IF(N47="","",N47+1)</f>
        <v>6</v>
      </c>
      <c r="P47" s="428">
        <f t="shared" si="26"/>
        <v>7</v>
      </c>
      <c r="Q47" s="428">
        <f t="shared" si="26"/>
        <v>8</v>
      </c>
      <c r="R47" s="428">
        <f t="shared" si="26"/>
        <v>9</v>
      </c>
      <c r="S47" s="428">
        <f t="shared" si="26"/>
        <v>10</v>
      </c>
      <c r="T47" s="428">
        <f t="shared" si="26"/>
        <v>11</v>
      </c>
      <c r="U47" s="428">
        <f t="shared" si="26"/>
        <v>12</v>
      </c>
      <c r="V47" s="428">
        <f t="shared" si="26"/>
        <v>13</v>
      </c>
      <c r="W47" s="428">
        <f t="shared" si="26"/>
        <v>14</v>
      </c>
      <c r="X47" s="428">
        <f t="shared" si="26"/>
        <v>15</v>
      </c>
      <c r="Y47" s="428">
        <f t="shared" si="26"/>
        <v>16</v>
      </c>
      <c r="Z47" s="428">
        <f t="shared" si="26"/>
        <v>17</v>
      </c>
      <c r="AA47" s="428">
        <f t="shared" si="26"/>
        <v>18</v>
      </c>
      <c r="AB47" s="428">
        <f t="shared" si="26"/>
        <v>19</v>
      </c>
      <c r="AC47" s="428">
        <f t="shared" si="26"/>
        <v>20</v>
      </c>
      <c r="AD47" s="428">
        <f t="shared" si="26"/>
        <v>21</v>
      </c>
      <c r="AE47" s="428">
        <f t="shared" si="26"/>
        <v>22</v>
      </c>
      <c r="AF47" s="428">
        <f t="shared" si="26"/>
        <v>23</v>
      </c>
      <c r="AG47" s="428">
        <f t="shared" si="26"/>
        <v>24</v>
      </c>
      <c r="AH47" s="428">
        <f t="shared" si="26"/>
        <v>25</v>
      </c>
      <c r="AI47" s="428">
        <f t="shared" si="26"/>
        <v>26</v>
      </c>
      <c r="AJ47" s="428">
        <f t="shared" si="26"/>
        <v>27</v>
      </c>
      <c r="AK47" s="428">
        <f t="shared" si="26"/>
        <v>28</v>
      </c>
      <c r="AL47" s="428">
        <f t="shared" si="26"/>
        <v>29</v>
      </c>
      <c r="AM47" s="428">
        <f t="shared" si="26"/>
        <v>30</v>
      </c>
      <c r="AN47" s="428">
        <f t="shared" si="26"/>
        <v>31</v>
      </c>
      <c r="AO47" s="428">
        <f t="shared" si="26"/>
        <v>32</v>
      </c>
      <c r="AP47" s="428">
        <f t="shared" si="26"/>
        <v>33</v>
      </c>
      <c r="AQ47" s="428">
        <f t="shared" si="26"/>
        <v>34</v>
      </c>
      <c r="AR47" s="428">
        <f t="shared" si="26"/>
        <v>35</v>
      </c>
      <c r="AS47" s="428">
        <f t="shared" si="26"/>
        <v>36</v>
      </c>
      <c r="AT47" s="428">
        <f t="shared" si="26"/>
        <v>37</v>
      </c>
      <c r="AU47" s="428">
        <f t="shared" si="26"/>
        <v>38</v>
      </c>
      <c r="AV47" s="428">
        <f t="shared" si="26"/>
        <v>39</v>
      </c>
      <c r="AW47" s="428">
        <f t="shared" si="26"/>
        <v>40</v>
      </c>
      <c r="AX47" s="428">
        <f t="shared" si="26"/>
        <v>41</v>
      </c>
      <c r="AY47" s="428">
        <f t="shared" si="26"/>
        <v>42</v>
      </c>
      <c r="AZ47" s="428">
        <f t="shared" si="26"/>
        <v>43</v>
      </c>
      <c r="BA47" s="428">
        <f t="shared" si="26"/>
        <v>44</v>
      </c>
      <c r="BB47" s="428">
        <f t="shared" si="26"/>
        <v>45</v>
      </c>
      <c r="BC47" s="428">
        <f t="shared" si="26"/>
        <v>46</v>
      </c>
      <c r="BD47" s="428">
        <f t="shared" si="26"/>
        <v>47</v>
      </c>
      <c r="BE47" s="428">
        <f t="shared" si="26"/>
        <v>48</v>
      </c>
      <c r="BF47" s="428">
        <f t="shared" si="26"/>
        <v>49</v>
      </c>
      <c r="BG47" s="428">
        <f t="shared" si="26"/>
        <v>50</v>
      </c>
      <c r="BH47" s="428">
        <f t="shared" si="26"/>
        <v>51</v>
      </c>
      <c r="BI47" s="428">
        <f t="shared" si="26"/>
        <v>52</v>
      </c>
      <c r="BJ47" s="428">
        <f t="shared" si="26"/>
        <v>53</v>
      </c>
      <c r="BK47" s="428">
        <f t="shared" si="26"/>
        <v>54</v>
      </c>
      <c r="BL47" s="428">
        <f t="shared" si="26"/>
        <v>55</v>
      </c>
      <c r="BM47" s="428">
        <f t="shared" si="26"/>
        <v>56</v>
      </c>
      <c r="BN47" s="428">
        <f t="shared" si="26"/>
        <v>57</v>
      </c>
      <c r="BO47" s="428">
        <f t="shared" si="26"/>
        <v>58</v>
      </c>
      <c r="BP47" s="428">
        <f t="shared" si="26"/>
        <v>59</v>
      </c>
      <c r="BQ47" s="428">
        <f t="shared" si="26"/>
        <v>60</v>
      </c>
      <c r="BR47" s="428">
        <f t="shared" si="26"/>
        <v>61</v>
      </c>
      <c r="BS47" s="428">
        <f t="shared" si="26"/>
        <v>62</v>
      </c>
      <c r="BT47" s="428">
        <f t="shared" si="26"/>
        <v>63</v>
      </c>
      <c r="BU47" s="428">
        <f t="shared" si="26"/>
        <v>64</v>
      </c>
      <c r="BV47" s="428">
        <f t="shared" si="26"/>
        <v>65</v>
      </c>
      <c r="BW47" s="428">
        <f t="shared" si="26"/>
        <v>66</v>
      </c>
      <c r="BX47" s="428">
        <f t="shared" si="26"/>
        <v>67</v>
      </c>
      <c r="BY47" s="428">
        <f t="shared" si="26"/>
        <v>68</v>
      </c>
      <c r="BZ47" s="428">
        <f t="shared" si="26"/>
        <v>69</v>
      </c>
      <c r="CA47" s="428">
        <f t="shared" ref="CA47:CE47" si="27">IF(BZ47="","",BZ47+1)</f>
        <v>70</v>
      </c>
      <c r="CB47" s="428">
        <f t="shared" si="27"/>
        <v>71</v>
      </c>
      <c r="CC47" s="428">
        <f t="shared" si="27"/>
        <v>72</v>
      </c>
      <c r="CD47" s="428">
        <f t="shared" si="27"/>
        <v>73</v>
      </c>
      <c r="CE47" s="428">
        <f t="shared" si="27"/>
        <v>74</v>
      </c>
    </row>
    <row r="48" spans="1:83">
      <c r="A48" s="439"/>
      <c r="B48" s="416" t="s">
        <v>712</v>
      </c>
      <c r="C48" s="443" t="str">
        <f>G15</f>
        <v>なし</v>
      </c>
      <c r="D48" s="417"/>
      <c r="E48" s="417"/>
      <c r="F48" s="417"/>
      <c r="G48" s="417"/>
      <c r="H48" s="417"/>
      <c r="I48" s="417"/>
      <c r="J48" s="440"/>
      <c r="L48" s="427" t="s">
        <v>711</v>
      </c>
      <c r="M48" s="428" t="str">
        <f>IF(C47="なし","",C47)</f>
        <v/>
      </c>
      <c r="N48" s="428" t="str">
        <f>IF(M48="","",M48+1)</f>
        <v/>
      </c>
      <c r="O48" s="428" t="str">
        <f t="shared" ref="O48:BZ48" si="28">IF(N48="","",N48+1)</f>
        <v/>
      </c>
      <c r="P48" s="428" t="str">
        <f t="shared" si="28"/>
        <v/>
      </c>
      <c r="Q48" s="428" t="str">
        <f t="shared" si="28"/>
        <v/>
      </c>
      <c r="R48" s="428" t="str">
        <f t="shared" si="28"/>
        <v/>
      </c>
      <c r="S48" s="428" t="str">
        <f t="shared" si="28"/>
        <v/>
      </c>
      <c r="T48" s="428" t="str">
        <f t="shared" si="28"/>
        <v/>
      </c>
      <c r="U48" s="428" t="str">
        <f t="shared" si="28"/>
        <v/>
      </c>
      <c r="V48" s="428" t="str">
        <f t="shared" si="28"/>
        <v/>
      </c>
      <c r="W48" s="428" t="str">
        <f t="shared" si="28"/>
        <v/>
      </c>
      <c r="X48" s="428" t="str">
        <f t="shared" si="28"/>
        <v/>
      </c>
      <c r="Y48" s="428" t="str">
        <f t="shared" si="28"/>
        <v/>
      </c>
      <c r="Z48" s="428" t="str">
        <f t="shared" si="28"/>
        <v/>
      </c>
      <c r="AA48" s="428" t="str">
        <f t="shared" si="28"/>
        <v/>
      </c>
      <c r="AB48" s="428" t="str">
        <f t="shared" si="28"/>
        <v/>
      </c>
      <c r="AC48" s="428" t="str">
        <f t="shared" si="28"/>
        <v/>
      </c>
      <c r="AD48" s="428" t="str">
        <f t="shared" si="28"/>
        <v/>
      </c>
      <c r="AE48" s="428" t="str">
        <f t="shared" si="28"/>
        <v/>
      </c>
      <c r="AF48" s="428" t="str">
        <f t="shared" si="28"/>
        <v/>
      </c>
      <c r="AG48" s="428" t="str">
        <f t="shared" si="28"/>
        <v/>
      </c>
      <c r="AH48" s="428" t="str">
        <f t="shared" si="28"/>
        <v/>
      </c>
      <c r="AI48" s="428" t="str">
        <f t="shared" si="28"/>
        <v/>
      </c>
      <c r="AJ48" s="428" t="str">
        <f t="shared" si="28"/>
        <v/>
      </c>
      <c r="AK48" s="428" t="str">
        <f t="shared" si="28"/>
        <v/>
      </c>
      <c r="AL48" s="428" t="str">
        <f t="shared" si="28"/>
        <v/>
      </c>
      <c r="AM48" s="428" t="str">
        <f t="shared" si="28"/>
        <v/>
      </c>
      <c r="AN48" s="428" t="str">
        <f t="shared" si="28"/>
        <v/>
      </c>
      <c r="AO48" s="428" t="str">
        <f t="shared" si="28"/>
        <v/>
      </c>
      <c r="AP48" s="428" t="str">
        <f t="shared" si="28"/>
        <v/>
      </c>
      <c r="AQ48" s="428" t="str">
        <f t="shared" si="28"/>
        <v/>
      </c>
      <c r="AR48" s="428" t="str">
        <f t="shared" si="28"/>
        <v/>
      </c>
      <c r="AS48" s="428" t="str">
        <f t="shared" si="28"/>
        <v/>
      </c>
      <c r="AT48" s="428" t="str">
        <f t="shared" si="28"/>
        <v/>
      </c>
      <c r="AU48" s="428" t="str">
        <f t="shared" si="28"/>
        <v/>
      </c>
      <c r="AV48" s="428" t="str">
        <f t="shared" si="28"/>
        <v/>
      </c>
      <c r="AW48" s="428" t="str">
        <f t="shared" si="28"/>
        <v/>
      </c>
      <c r="AX48" s="428" t="str">
        <f t="shared" si="28"/>
        <v/>
      </c>
      <c r="AY48" s="428" t="str">
        <f t="shared" si="28"/>
        <v/>
      </c>
      <c r="AZ48" s="428" t="str">
        <f t="shared" si="28"/>
        <v/>
      </c>
      <c r="BA48" s="428" t="str">
        <f t="shared" si="28"/>
        <v/>
      </c>
      <c r="BB48" s="428" t="str">
        <f t="shared" si="28"/>
        <v/>
      </c>
      <c r="BC48" s="428" t="str">
        <f t="shared" si="28"/>
        <v/>
      </c>
      <c r="BD48" s="428" t="str">
        <f t="shared" si="28"/>
        <v/>
      </c>
      <c r="BE48" s="428" t="str">
        <f t="shared" si="28"/>
        <v/>
      </c>
      <c r="BF48" s="428" t="str">
        <f t="shared" si="28"/>
        <v/>
      </c>
      <c r="BG48" s="428" t="str">
        <f t="shared" si="28"/>
        <v/>
      </c>
      <c r="BH48" s="428" t="str">
        <f t="shared" si="28"/>
        <v/>
      </c>
      <c r="BI48" s="428" t="str">
        <f t="shared" si="28"/>
        <v/>
      </c>
      <c r="BJ48" s="428" t="str">
        <f t="shared" si="28"/>
        <v/>
      </c>
      <c r="BK48" s="428" t="str">
        <f t="shared" si="28"/>
        <v/>
      </c>
      <c r="BL48" s="428" t="str">
        <f t="shared" si="28"/>
        <v/>
      </c>
      <c r="BM48" s="428" t="str">
        <f t="shared" si="28"/>
        <v/>
      </c>
      <c r="BN48" s="428" t="str">
        <f t="shared" si="28"/>
        <v/>
      </c>
      <c r="BO48" s="428" t="str">
        <f t="shared" si="28"/>
        <v/>
      </c>
      <c r="BP48" s="428" t="str">
        <f t="shared" si="28"/>
        <v/>
      </c>
      <c r="BQ48" s="428" t="str">
        <f t="shared" si="28"/>
        <v/>
      </c>
      <c r="BR48" s="428" t="str">
        <f t="shared" si="28"/>
        <v/>
      </c>
      <c r="BS48" s="428" t="str">
        <f t="shared" si="28"/>
        <v/>
      </c>
      <c r="BT48" s="428" t="str">
        <f t="shared" si="28"/>
        <v/>
      </c>
      <c r="BU48" s="428" t="str">
        <f t="shared" si="28"/>
        <v/>
      </c>
      <c r="BV48" s="428" t="str">
        <f t="shared" si="28"/>
        <v/>
      </c>
      <c r="BW48" s="428" t="str">
        <f t="shared" si="28"/>
        <v/>
      </c>
      <c r="BX48" s="428" t="str">
        <f t="shared" si="28"/>
        <v/>
      </c>
      <c r="BY48" s="428" t="str">
        <f t="shared" si="28"/>
        <v/>
      </c>
      <c r="BZ48" s="428" t="str">
        <f t="shared" si="28"/>
        <v/>
      </c>
      <c r="CA48" s="428" t="str">
        <f t="shared" ref="CA48:CE48" si="29">IF(BZ48="","",BZ48+1)</f>
        <v/>
      </c>
      <c r="CB48" s="428" t="str">
        <f t="shared" si="29"/>
        <v/>
      </c>
      <c r="CC48" s="428" t="str">
        <f t="shared" si="29"/>
        <v/>
      </c>
      <c r="CD48" s="428" t="str">
        <f t="shared" si="29"/>
        <v/>
      </c>
      <c r="CE48" s="428" t="str">
        <f t="shared" si="29"/>
        <v/>
      </c>
    </row>
    <row r="49" spans="1:83">
      <c r="A49" s="438"/>
      <c r="B49" s="421"/>
      <c r="C49" s="759" t="s">
        <v>771</v>
      </c>
      <c r="D49" s="760"/>
      <c r="E49" s="760"/>
      <c r="F49" s="761"/>
      <c r="G49" s="420">
        <f>SUM(M57:CE58)</f>
        <v>2430</v>
      </c>
      <c r="H49" s="421" t="s">
        <v>745</v>
      </c>
      <c r="I49" s="421"/>
      <c r="J49" s="438"/>
      <c r="L49" s="427" t="s">
        <v>712</v>
      </c>
      <c r="M49" s="428" t="str">
        <f>IF(C48="なし","",C48)</f>
        <v/>
      </c>
      <c r="N49" s="428" t="str">
        <f>IF(M49="","",M49+1)</f>
        <v/>
      </c>
      <c r="O49" s="428" t="str">
        <f t="shared" ref="O49:BZ49" si="30">IF(N49="","",N49+1)</f>
        <v/>
      </c>
      <c r="P49" s="428" t="str">
        <f t="shared" si="30"/>
        <v/>
      </c>
      <c r="Q49" s="428" t="str">
        <f t="shared" si="30"/>
        <v/>
      </c>
      <c r="R49" s="428" t="str">
        <f t="shared" si="30"/>
        <v/>
      </c>
      <c r="S49" s="428" t="str">
        <f t="shared" si="30"/>
        <v/>
      </c>
      <c r="T49" s="428" t="str">
        <f t="shared" si="30"/>
        <v/>
      </c>
      <c r="U49" s="428" t="str">
        <f t="shared" si="30"/>
        <v/>
      </c>
      <c r="V49" s="428" t="str">
        <f t="shared" si="30"/>
        <v/>
      </c>
      <c r="W49" s="428" t="str">
        <f t="shared" si="30"/>
        <v/>
      </c>
      <c r="X49" s="428" t="str">
        <f t="shared" si="30"/>
        <v/>
      </c>
      <c r="Y49" s="428" t="str">
        <f t="shared" si="30"/>
        <v/>
      </c>
      <c r="Z49" s="428" t="str">
        <f t="shared" si="30"/>
        <v/>
      </c>
      <c r="AA49" s="428" t="str">
        <f t="shared" si="30"/>
        <v/>
      </c>
      <c r="AB49" s="428" t="str">
        <f t="shared" si="30"/>
        <v/>
      </c>
      <c r="AC49" s="428" t="str">
        <f t="shared" si="30"/>
        <v/>
      </c>
      <c r="AD49" s="428" t="str">
        <f t="shared" si="30"/>
        <v/>
      </c>
      <c r="AE49" s="428" t="str">
        <f t="shared" si="30"/>
        <v/>
      </c>
      <c r="AF49" s="428" t="str">
        <f t="shared" si="30"/>
        <v/>
      </c>
      <c r="AG49" s="428" t="str">
        <f t="shared" si="30"/>
        <v/>
      </c>
      <c r="AH49" s="428" t="str">
        <f t="shared" si="30"/>
        <v/>
      </c>
      <c r="AI49" s="428" t="str">
        <f t="shared" si="30"/>
        <v/>
      </c>
      <c r="AJ49" s="428" t="str">
        <f t="shared" si="30"/>
        <v/>
      </c>
      <c r="AK49" s="428" t="str">
        <f t="shared" si="30"/>
        <v/>
      </c>
      <c r="AL49" s="428" t="str">
        <f t="shared" si="30"/>
        <v/>
      </c>
      <c r="AM49" s="428" t="str">
        <f t="shared" si="30"/>
        <v/>
      </c>
      <c r="AN49" s="428" t="str">
        <f t="shared" si="30"/>
        <v/>
      </c>
      <c r="AO49" s="428" t="str">
        <f t="shared" si="30"/>
        <v/>
      </c>
      <c r="AP49" s="428" t="str">
        <f t="shared" si="30"/>
        <v/>
      </c>
      <c r="AQ49" s="428" t="str">
        <f t="shared" si="30"/>
        <v/>
      </c>
      <c r="AR49" s="428" t="str">
        <f t="shared" si="30"/>
        <v/>
      </c>
      <c r="AS49" s="428" t="str">
        <f t="shared" si="30"/>
        <v/>
      </c>
      <c r="AT49" s="428" t="str">
        <f t="shared" si="30"/>
        <v/>
      </c>
      <c r="AU49" s="428" t="str">
        <f t="shared" si="30"/>
        <v/>
      </c>
      <c r="AV49" s="428" t="str">
        <f t="shared" si="30"/>
        <v/>
      </c>
      <c r="AW49" s="428" t="str">
        <f t="shared" si="30"/>
        <v/>
      </c>
      <c r="AX49" s="428" t="str">
        <f t="shared" si="30"/>
        <v/>
      </c>
      <c r="AY49" s="428" t="str">
        <f t="shared" si="30"/>
        <v/>
      </c>
      <c r="AZ49" s="428" t="str">
        <f t="shared" si="30"/>
        <v/>
      </c>
      <c r="BA49" s="428" t="str">
        <f t="shared" si="30"/>
        <v/>
      </c>
      <c r="BB49" s="428" t="str">
        <f t="shared" si="30"/>
        <v/>
      </c>
      <c r="BC49" s="428" t="str">
        <f t="shared" si="30"/>
        <v/>
      </c>
      <c r="BD49" s="428" t="str">
        <f t="shared" si="30"/>
        <v/>
      </c>
      <c r="BE49" s="428" t="str">
        <f t="shared" si="30"/>
        <v/>
      </c>
      <c r="BF49" s="428" t="str">
        <f t="shared" si="30"/>
        <v/>
      </c>
      <c r="BG49" s="428" t="str">
        <f t="shared" si="30"/>
        <v/>
      </c>
      <c r="BH49" s="428" t="str">
        <f t="shared" si="30"/>
        <v/>
      </c>
      <c r="BI49" s="428" t="str">
        <f t="shared" si="30"/>
        <v/>
      </c>
      <c r="BJ49" s="428" t="str">
        <f t="shared" si="30"/>
        <v/>
      </c>
      <c r="BK49" s="428" t="str">
        <f t="shared" si="30"/>
        <v/>
      </c>
      <c r="BL49" s="428" t="str">
        <f t="shared" si="30"/>
        <v/>
      </c>
      <c r="BM49" s="428" t="str">
        <f t="shared" si="30"/>
        <v/>
      </c>
      <c r="BN49" s="428" t="str">
        <f t="shared" si="30"/>
        <v/>
      </c>
      <c r="BO49" s="428" t="str">
        <f t="shared" si="30"/>
        <v/>
      </c>
      <c r="BP49" s="428" t="str">
        <f t="shared" si="30"/>
        <v/>
      </c>
      <c r="BQ49" s="428" t="str">
        <f t="shared" si="30"/>
        <v/>
      </c>
      <c r="BR49" s="428" t="str">
        <f t="shared" si="30"/>
        <v/>
      </c>
      <c r="BS49" s="428" t="str">
        <f t="shared" si="30"/>
        <v/>
      </c>
      <c r="BT49" s="428" t="str">
        <f t="shared" si="30"/>
        <v/>
      </c>
      <c r="BU49" s="428" t="str">
        <f t="shared" si="30"/>
        <v/>
      </c>
      <c r="BV49" s="428" t="str">
        <f t="shared" si="30"/>
        <v/>
      </c>
      <c r="BW49" s="428" t="str">
        <f t="shared" si="30"/>
        <v/>
      </c>
      <c r="BX49" s="428" t="str">
        <f t="shared" si="30"/>
        <v/>
      </c>
      <c r="BY49" s="428" t="str">
        <f t="shared" si="30"/>
        <v/>
      </c>
      <c r="BZ49" s="428" t="str">
        <f t="shared" si="30"/>
        <v/>
      </c>
      <c r="CA49" s="428" t="str">
        <f t="shared" ref="CA49:CE49" si="31">IF(BZ49="","",BZ49+1)</f>
        <v/>
      </c>
      <c r="CB49" s="428" t="str">
        <f t="shared" si="31"/>
        <v/>
      </c>
      <c r="CC49" s="428" t="str">
        <f t="shared" si="31"/>
        <v/>
      </c>
      <c r="CD49" s="428" t="str">
        <f t="shared" si="31"/>
        <v/>
      </c>
      <c r="CE49" s="428" t="str">
        <f t="shared" si="31"/>
        <v/>
      </c>
    </row>
    <row r="50" spans="1:83" ht="18.75" customHeight="1">
      <c r="A50" s="438"/>
      <c r="B50" s="411" t="s">
        <v>772</v>
      </c>
      <c r="C50" s="412"/>
      <c r="D50" s="412"/>
      <c r="E50" s="412"/>
      <c r="F50" s="412"/>
      <c r="G50" s="412"/>
      <c r="H50" s="412"/>
      <c r="I50" s="412"/>
      <c r="J50" s="438"/>
      <c r="L50" s="434" t="s">
        <v>709</v>
      </c>
      <c r="M50" s="433" t="str">
        <f t="shared" ref="M50:AD50" si="32">IF(M46&gt;=23,"",VLOOKUP(M46,$M$41:$N$45,2,TRUE))</f>
        <v>未就学時</v>
      </c>
      <c r="N50" s="433" t="str">
        <f t="shared" si="32"/>
        <v>小学校</v>
      </c>
      <c r="O50" s="433" t="str">
        <f t="shared" si="32"/>
        <v>小学校</v>
      </c>
      <c r="P50" s="433" t="str">
        <f t="shared" si="32"/>
        <v>小学校</v>
      </c>
      <c r="Q50" s="433" t="str">
        <f t="shared" si="32"/>
        <v>小学校</v>
      </c>
      <c r="R50" s="433" t="str">
        <f t="shared" si="32"/>
        <v>小学校</v>
      </c>
      <c r="S50" s="433" t="str">
        <f t="shared" si="32"/>
        <v>小学校</v>
      </c>
      <c r="T50" s="433" t="str">
        <f t="shared" si="32"/>
        <v>中学校</v>
      </c>
      <c r="U50" s="433" t="str">
        <f t="shared" si="32"/>
        <v>中学校</v>
      </c>
      <c r="V50" s="433" t="str">
        <f t="shared" si="32"/>
        <v>中学校</v>
      </c>
      <c r="W50" s="433" t="str">
        <f t="shared" si="32"/>
        <v>高校</v>
      </c>
      <c r="X50" s="433" t="str">
        <f t="shared" si="32"/>
        <v>高校</v>
      </c>
      <c r="Y50" s="433" t="str">
        <f t="shared" si="32"/>
        <v>高校</v>
      </c>
      <c r="Z50" s="433" t="str">
        <f t="shared" si="32"/>
        <v>大学</v>
      </c>
      <c r="AA50" s="433" t="str">
        <f t="shared" si="32"/>
        <v>大学</v>
      </c>
      <c r="AB50" s="433" t="str">
        <f t="shared" si="32"/>
        <v>大学</v>
      </c>
      <c r="AC50" s="433" t="str">
        <f t="shared" si="32"/>
        <v>大学</v>
      </c>
      <c r="AD50" s="433" t="str">
        <f t="shared" si="32"/>
        <v/>
      </c>
      <c r="AE50" s="433" t="str">
        <f t="shared" ref="AE50:CE53" si="33">IF(AE46&gt;=23,"",VLOOKUP(AE46,$M$41:$N$45,2,TRUE))</f>
        <v/>
      </c>
      <c r="AF50" s="433" t="str">
        <f t="shared" si="33"/>
        <v/>
      </c>
      <c r="AG50" s="433" t="str">
        <f t="shared" si="33"/>
        <v/>
      </c>
      <c r="AH50" s="433" t="str">
        <f t="shared" si="33"/>
        <v/>
      </c>
      <c r="AI50" s="433" t="str">
        <f t="shared" si="33"/>
        <v/>
      </c>
      <c r="AJ50" s="433" t="str">
        <f t="shared" si="33"/>
        <v/>
      </c>
      <c r="AK50" s="433" t="str">
        <f t="shared" si="33"/>
        <v/>
      </c>
      <c r="AL50" s="433" t="str">
        <f t="shared" si="33"/>
        <v/>
      </c>
      <c r="AM50" s="433" t="str">
        <f t="shared" si="33"/>
        <v/>
      </c>
      <c r="AN50" s="433" t="str">
        <f t="shared" si="33"/>
        <v/>
      </c>
      <c r="AO50" s="433" t="str">
        <f t="shared" si="33"/>
        <v/>
      </c>
      <c r="AP50" s="433" t="str">
        <f t="shared" si="33"/>
        <v/>
      </c>
      <c r="AQ50" s="433" t="str">
        <f t="shared" si="33"/>
        <v/>
      </c>
      <c r="AR50" s="433" t="str">
        <f t="shared" si="33"/>
        <v/>
      </c>
      <c r="AS50" s="433" t="str">
        <f t="shared" si="33"/>
        <v/>
      </c>
      <c r="AT50" s="433" t="str">
        <f t="shared" si="33"/>
        <v/>
      </c>
      <c r="AU50" s="433" t="str">
        <f t="shared" si="33"/>
        <v/>
      </c>
      <c r="AV50" s="433" t="str">
        <f t="shared" si="33"/>
        <v/>
      </c>
      <c r="AW50" s="433" t="str">
        <f t="shared" si="33"/>
        <v/>
      </c>
      <c r="AX50" s="433" t="str">
        <f t="shared" si="33"/>
        <v/>
      </c>
      <c r="AY50" s="433" t="str">
        <f t="shared" si="33"/>
        <v/>
      </c>
      <c r="AZ50" s="433" t="str">
        <f t="shared" si="33"/>
        <v/>
      </c>
      <c r="BA50" s="433" t="str">
        <f t="shared" si="33"/>
        <v/>
      </c>
      <c r="BB50" s="433" t="str">
        <f t="shared" si="33"/>
        <v/>
      </c>
      <c r="BC50" s="433" t="str">
        <f t="shared" si="33"/>
        <v/>
      </c>
      <c r="BD50" s="433" t="str">
        <f t="shared" si="33"/>
        <v/>
      </c>
      <c r="BE50" s="433" t="str">
        <f t="shared" si="33"/>
        <v/>
      </c>
      <c r="BF50" s="433" t="str">
        <f t="shared" si="33"/>
        <v/>
      </c>
      <c r="BG50" s="433" t="str">
        <f t="shared" si="33"/>
        <v/>
      </c>
      <c r="BH50" s="433" t="str">
        <f t="shared" si="33"/>
        <v/>
      </c>
      <c r="BI50" s="433" t="str">
        <f t="shared" si="33"/>
        <v/>
      </c>
      <c r="BJ50" s="433" t="str">
        <f t="shared" si="33"/>
        <v/>
      </c>
      <c r="BK50" s="433" t="str">
        <f t="shared" si="33"/>
        <v/>
      </c>
      <c r="BL50" s="433" t="str">
        <f t="shared" si="33"/>
        <v/>
      </c>
      <c r="BM50" s="433" t="str">
        <f t="shared" si="33"/>
        <v/>
      </c>
      <c r="BN50" s="433" t="str">
        <f t="shared" si="33"/>
        <v/>
      </c>
      <c r="BO50" s="433" t="str">
        <f t="shared" si="33"/>
        <v/>
      </c>
      <c r="BP50" s="433" t="str">
        <f t="shared" si="33"/>
        <v/>
      </c>
      <c r="BQ50" s="433" t="str">
        <f t="shared" si="33"/>
        <v/>
      </c>
      <c r="BR50" s="433" t="str">
        <f t="shared" si="33"/>
        <v/>
      </c>
      <c r="BS50" s="433" t="str">
        <f t="shared" si="33"/>
        <v/>
      </c>
      <c r="BT50" s="433" t="str">
        <f t="shared" si="33"/>
        <v/>
      </c>
      <c r="BU50" s="433" t="str">
        <f t="shared" si="33"/>
        <v/>
      </c>
      <c r="BV50" s="433" t="str">
        <f t="shared" si="33"/>
        <v/>
      </c>
      <c r="BW50" s="433" t="str">
        <f t="shared" si="33"/>
        <v/>
      </c>
      <c r="BX50" s="433" t="str">
        <f t="shared" si="33"/>
        <v/>
      </c>
      <c r="BY50" s="433" t="str">
        <f t="shared" si="33"/>
        <v/>
      </c>
      <c r="BZ50" s="433" t="str">
        <f t="shared" si="33"/>
        <v/>
      </c>
      <c r="CA50" s="433" t="str">
        <f t="shared" si="33"/>
        <v/>
      </c>
      <c r="CB50" s="433" t="str">
        <f t="shared" si="33"/>
        <v/>
      </c>
      <c r="CC50" s="433" t="str">
        <f t="shared" si="33"/>
        <v/>
      </c>
      <c r="CD50" s="433" t="str">
        <f t="shared" si="33"/>
        <v/>
      </c>
      <c r="CE50" s="433" t="str">
        <f t="shared" si="33"/>
        <v/>
      </c>
    </row>
    <row r="51" spans="1:83">
      <c r="A51" s="439"/>
      <c r="B51" s="416" t="s">
        <v>773</v>
      </c>
      <c r="C51" s="416" t="s">
        <v>774</v>
      </c>
      <c r="D51" s="417">
        <v>30</v>
      </c>
      <c r="E51" s="416" t="s">
        <v>701</v>
      </c>
      <c r="F51" s="441" t="s">
        <v>775</v>
      </c>
      <c r="G51" s="417">
        <v>60</v>
      </c>
      <c r="H51" s="416" t="s">
        <v>776</v>
      </c>
      <c r="I51" s="417"/>
      <c r="J51" s="440"/>
      <c r="L51" s="434" t="s">
        <v>710</v>
      </c>
      <c r="M51" s="433" t="str">
        <f>IF(M47&gt;=23,"",VLOOKUP(M47,$M$41:$N$45,2,TRUE))</f>
        <v>未就学時</v>
      </c>
      <c r="N51" s="433" t="str">
        <f t="shared" ref="N51:BY53" si="34">IF(N47&gt;=23,"",VLOOKUP(N47,$M$41:$N$45,2,TRUE))</f>
        <v>未就学時</v>
      </c>
      <c r="O51" s="433" t="str">
        <f t="shared" si="34"/>
        <v>未就学時</v>
      </c>
      <c r="P51" s="433" t="str">
        <f t="shared" si="34"/>
        <v>小学校</v>
      </c>
      <c r="Q51" s="433" t="str">
        <f t="shared" si="34"/>
        <v>小学校</v>
      </c>
      <c r="R51" s="433" t="str">
        <f t="shared" si="34"/>
        <v>小学校</v>
      </c>
      <c r="S51" s="433" t="str">
        <f t="shared" si="34"/>
        <v>小学校</v>
      </c>
      <c r="T51" s="433" t="str">
        <f t="shared" si="34"/>
        <v>小学校</v>
      </c>
      <c r="U51" s="433" t="str">
        <f t="shared" si="34"/>
        <v>小学校</v>
      </c>
      <c r="V51" s="433" t="str">
        <f t="shared" si="34"/>
        <v>中学校</v>
      </c>
      <c r="W51" s="433" t="str">
        <f t="shared" si="34"/>
        <v>中学校</v>
      </c>
      <c r="X51" s="433" t="str">
        <f t="shared" si="34"/>
        <v>中学校</v>
      </c>
      <c r="Y51" s="433" t="str">
        <f t="shared" si="34"/>
        <v>高校</v>
      </c>
      <c r="Z51" s="433" t="str">
        <f t="shared" si="34"/>
        <v>高校</v>
      </c>
      <c r="AA51" s="433" t="str">
        <f t="shared" si="34"/>
        <v>高校</v>
      </c>
      <c r="AB51" s="433" t="str">
        <f t="shared" si="34"/>
        <v>大学</v>
      </c>
      <c r="AC51" s="433" t="str">
        <f t="shared" si="34"/>
        <v>大学</v>
      </c>
      <c r="AD51" s="433" t="str">
        <f t="shared" si="34"/>
        <v>大学</v>
      </c>
      <c r="AE51" s="433" t="str">
        <f t="shared" si="34"/>
        <v>大学</v>
      </c>
      <c r="AF51" s="433" t="str">
        <f t="shared" si="34"/>
        <v/>
      </c>
      <c r="AG51" s="433" t="str">
        <f t="shared" si="34"/>
        <v/>
      </c>
      <c r="AH51" s="433" t="str">
        <f t="shared" si="34"/>
        <v/>
      </c>
      <c r="AI51" s="433" t="str">
        <f t="shared" si="34"/>
        <v/>
      </c>
      <c r="AJ51" s="433" t="str">
        <f t="shared" si="34"/>
        <v/>
      </c>
      <c r="AK51" s="433" t="str">
        <f t="shared" si="34"/>
        <v/>
      </c>
      <c r="AL51" s="433" t="str">
        <f t="shared" si="34"/>
        <v/>
      </c>
      <c r="AM51" s="433" t="str">
        <f t="shared" si="34"/>
        <v/>
      </c>
      <c r="AN51" s="433" t="str">
        <f t="shared" si="34"/>
        <v/>
      </c>
      <c r="AO51" s="433" t="str">
        <f t="shared" si="34"/>
        <v/>
      </c>
      <c r="AP51" s="433" t="str">
        <f t="shared" si="34"/>
        <v/>
      </c>
      <c r="AQ51" s="433" t="str">
        <f t="shared" si="34"/>
        <v/>
      </c>
      <c r="AR51" s="433" t="str">
        <f t="shared" si="34"/>
        <v/>
      </c>
      <c r="AS51" s="433" t="str">
        <f t="shared" si="34"/>
        <v/>
      </c>
      <c r="AT51" s="433" t="str">
        <f t="shared" si="34"/>
        <v/>
      </c>
      <c r="AU51" s="433" t="str">
        <f t="shared" si="34"/>
        <v/>
      </c>
      <c r="AV51" s="433" t="str">
        <f t="shared" si="34"/>
        <v/>
      </c>
      <c r="AW51" s="433" t="str">
        <f t="shared" si="34"/>
        <v/>
      </c>
      <c r="AX51" s="433" t="str">
        <f t="shared" si="34"/>
        <v/>
      </c>
      <c r="AY51" s="433" t="str">
        <f t="shared" si="34"/>
        <v/>
      </c>
      <c r="AZ51" s="433" t="str">
        <f t="shared" si="34"/>
        <v/>
      </c>
      <c r="BA51" s="433" t="str">
        <f t="shared" si="34"/>
        <v/>
      </c>
      <c r="BB51" s="433" t="str">
        <f t="shared" si="34"/>
        <v/>
      </c>
      <c r="BC51" s="433" t="str">
        <f t="shared" si="34"/>
        <v/>
      </c>
      <c r="BD51" s="433" t="str">
        <f t="shared" si="34"/>
        <v/>
      </c>
      <c r="BE51" s="433" t="str">
        <f t="shared" si="34"/>
        <v/>
      </c>
      <c r="BF51" s="433" t="str">
        <f t="shared" si="34"/>
        <v/>
      </c>
      <c r="BG51" s="433" t="str">
        <f t="shared" si="34"/>
        <v/>
      </c>
      <c r="BH51" s="433" t="str">
        <f t="shared" si="34"/>
        <v/>
      </c>
      <c r="BI51" s="433" t="str">
        <f t="shared" si="34"/>
        <v/>
      </c>
      <c r="BJ51" s="433" t="str">
        <f t="shared" si="34"/>
        <v/>
      </c>
      <c r="BK51" s="433" t="str">
        <f t="shared" si="34"/>
        <v/>
      </c>
      <c r="BL51" s="433" t="str">
        <f t="shared" si="34"/>
        <v/>
      </c>
      <c r="BM51" s="433" t="str">
        <f t="shared" si="34"/>
        <v/>
      </c>
      <c r="BN51" s="433" t="str">
        <f t="shared" si="34"/>
        <v/>
      </c>
      <c r="BO51" s="433" t="str">
        <f t="shared" si="34"/>
        <v/>
      </c>
      <c r="BP51" s="433" t="str">
        <f t="shared" si="34"/>
        <v/>
      </c>
      <c r="BQ51" s="433" t="str">
        <f t="shared" si="34"/>
        <v/>
      </c>
      <c r="BR51" s="433" t="str">
        <f t="shared" si="34"/>
        <v/>
      </c>
      <c r="BS51" s="433" t="str">
        <f t="shared" si="34"/>
        <v/>
      </c>
      <c r="BT51" s="433" t="str">
        <f t="shared" si="34"/>
        <v/>
      </c>
      <c r="BU51" s="433" t="str">
        <f t="shared" si="34"/>
        <v/>
      </c>
      <c r="BV51" s="433" t="str">
        <f t="shared" si="34"/>
        <v/>
      </c>
      <c r="BW51" s="433" t="str">
        <f t="shared" si="34"/>
        <v/>
      </c>
      <c r="BX51" s="433" t="str">
        <f t="shared" si="34"/>
        <v/>
      </c>
      <c r="BY51" s="433" t="str">
        <f t="shared" si="34"/>
        <v/>
      </c>
      <c r="BZ51" s="433" t="str">
        <f t="shared" si="33"/>
        <v/>
      </c>
      <c r="CA51" s="433" t="str">
        <f t="shared" si="33"/>
        <v/>
      </c>
      <c r="CB51" s="433" t="str">
        <f t="shared" si="33"/>
        <v/>
      </c>
      <c r="CC51" s="433" t="str">
        <f t="shared" si="33"/>
        <v/>
      </c>
      <c r="CD51" s="433" t="str">
        <f t="shared" si="33"/>
        <v/>
      </c>
      <c r="CE51" s="433" t="str">
        <f t="shared" si="33"/>
        <v/>
      </c>
    </row>
    <row r="52" spans="1:83">
      <c r="A52" s="438"/>
      <c r="B52" s="421"/>
      <c r="C52" s="759" t="s">
        <v>771</v>
      </c>
      <c r="D52" s="760"/>
      <c r="E52" s="760"/>
      <c r="F52" s="761"/>
      <c r="G52" s="421">
        <f>(G51-G11)*D51</f>
        <v>750</v>
      </c>
      <c r="H52" s="421" t="s">
        <v>745</v>
      </c>
      <c r="I52" s="421"/>
      <c r="J52" s="438"/>
      <c r="L52" s="434" t="s">
        <v>711</v>
      </c>
      <c r="M52" s="433" t="str">
        <f>IF(M48&gt;=23,"",VLOOKUP(M48,$M$41:$N$45,2,TRUE))</f>
        <v/>
      </c>
      <c r="N52" s="433" t="str">
        <f t="shared" si="34"/>
        <v/>
      </c>
      <c r="O52" s="433" t="str">
        <f t="shared" si="34"/>
        <v/>
      </c>
      <c r="P52" s="433" t="str">
        <f t="shared" si="34"/>
        <v/>
      </c>
      <c r="Q52" s="433" t="str">
        <f t="shared" si="34"/>
        <v/>
      </c>
      <c r="R52" s="433" t="str">
        <f t="shared" si="34"/>
        <v/>
      </c>
      <c r="S52" s="433" t="str">
        <f t="shared" si="34"/>
        <v/>
      </c>
      <c r="T52" s="433" t="str">
        <f t="shared" si="34"/>
        <v/>
      </c>
      <c r="U52" s="433" t="str">
        <f t="shared" si="34"/>
        <v/>
      </c>
      <c r="V52" s="433" t="str">
        <f t="shared" si="34"/>
        <v/>
      </c>
      <c r="W52" s="433" t="str">
        <f t="shared" si="34"/>
        <v/>
      </c>
      <c r="X52" s="433" t="str">
        <f t="shared" si="34"/>
        <v/>
      </c>
      <c r="Y52" s="433" t="str">
        <f t="shared" si="34"/>
        <v/>
      </c>
      <c r="Z52" s="433" t="str">
        <f t="shared" si="34"/>
        <v/>
      </c>
      <c r="AA52" s="433" t="str">
        <f t="shared" si="34"/>
        <v/>
      </c>
      <c r="AB52" s="433" t="str">
        <f t="shared" si="34"/>
        <v/>
      </c>
      <c r="AC52" s="433" t="str">
        <f t="shared" si="34"/>
        <v/>
      </c>
      <c r="AD52" s="433" t="str">
        <f t="shared" si="34"/>
        <v/>
      </c>
      <c r="AE52" s="433" t="str">
        <f t="shared" si="34"/>
        <v/>
      </c>
      <c r="AF52" s="433" t="str">
        <f t="shared" si="34"/>
        <v/>
      </c>
      <c r="AG52" s="433" t="str">
        <f t="shared" si="34"/>
        <v/>
      </c>
      <c r="AH52" s="433" t="str">
        <f t="shared" si="34"/>
        <v/>
      </c>
      <c r="AI52" s="433" t="str">
        <f t="shared" si="34"/>
        <v/>
      </c>
      <c r="AJ52" s="433" t="str">
        <f t="shared" si="34"/>
        <v/>
      </c>
      <c r="AK52" s="433" t="str">
        <f t="shared" si="34"/>
        <v/>
      </c>
      <c r="AL52" s="433" t="str">
        <f t="shared" si="34"/>
        <v/>
      </c>
      <c r="AM52" s="433" t="str">
        <f t="shared" si="34"/>
        <v/>
      </c>
      <c r="AN52" s="433" t="str">
        <f t="shared" si="34"/>
        <v/>
      </c>
      <c r="AO52" s="433" t="str">
        <f t="shared" si="34"/>
        <v/>
      </c>
      <c r="AP52" s="433" t="str">
        <f t="shared" si="34"/>
        <v/>
      </c>
      <c r="AQ52" s="433" t="str">
        <f t="shared" si="34"/>
        <v/>
      </c>
      <c r="AR52" s="433" t="str">
        <f t="shared" si="34"/>
        <v/>
      </c>
      <c r="AS52" s="433" t="str">
        <f t="shared" si="34"/>
        <v/>
      </c>
      <c r="AT52" s="433" t="str">
        <f t="shared" si="34"/>
        <v/>
      </c>
      <c r="AU52" s="433" t="str">
        <f t="shared" si="34"/>
        <v/>
      </c>
      <c r="AV52" s="433" t="str">
        <f t="shared" si="34"/>
        <v/>
      </c>
      <c r="AW52" s="433" t="str">
        <f t="shared" si="34"/>
        <v/>
      </c>
      <c r="AX52" s="433" t="str">
        <f t="shared" si="34"/>
        <v/>
      </c>
      <c r="AY52" s="433" t="str">
        <f t="shared" si="34"/>
        <v/>
      </c>
      <c r="AZ52" s="433" t="str">
        <f t="shared" si="34"/>
        <v/>
      </c>
      <c r="BA52" s="433" t="str">
        <f t="shared" si="34"/>
        <v/>
      </c>
      <c r="BB52" s="433" t="str">
        <f t="shared" si="34"/>
        <v/>
      </c>
      <c r="BC52" s="433" t="str">
        <f t="shared" si="34"/>
        <v/>
      </c>
      <c r="BD52" s="433" t="str">
        <f t="shared" si="34"/>
        <v/>
      </c>
      <c r="BE52" s="433" t="str">
        <f t="shared" si="34"/>
        <v/>
      </c>
      <c r="BF52" s="433" t="str">
        <f t="shared" si="34"/>
        <v/>
      </c>
      <c r="BG52" s="433" t="str">
        <f t="shared" si="34"/>
        <v/>
      </c>
      <c r="BH52" s="433" t="str">
        <f t="shared" si="34"/>
        <v/>
      </c>
      <c r="BI52" s="433" t="str">
        <f t="shared" si="34"/>
        <v/>
      </c>
      <c r="BJ52" s="433" t="str">
        <f t="shared" si="34"/>
        <v/>
      </c>
      <c r="BK52" s="433" t="str">
        <f t="shared" si="34"/>
        <v/>
      </c>
      <c r="BL52" s="433" t="str">
        <f t="shared" si="34"/>
        <v/>
      </c>
      <c r="BM52" s="433" t="str">
        <f t="shared" si="34"/>
        <v/>
      </c>
      <c r="BN52" s="433" t="str">
        <f t="shared" si="34"/>
        <v/>
      </c>
      <c r="BO52" s="433" t="str">
        <f t="shared" si="34"/>
        <v/>
      </c>
      <c r="BP52" s="433" t="str">
        <f t="shared" si="34"/>
        <v/>
      </c>
      <c r="BQ52" s="433" t="str">
        <f t="shared" si="34"/>
        <v/>
      </c>
      <c r="BR52" s="433" t="str">
        <f t="shared" si="34"/>
        <v/>
      </c>
      <c r="BS52" s="433" t="str">
        <f t="shared" si="34"/>
        <v/>
      </c>
      <c r="BT52" s="433" t="str">
        <f t="shared" si="34"/>
        <v/>
      </c>
      <c r="BU52" s="433" t="str">
        <f t="shared" si="34"/>
        <v/>
      </c>
      <c r="BV52" s="433" t="str">
        <f t="shared" si="34"/>
        <v/>
      </c>
      <c r="BW52" s="433" t="str">
        <f t="shared" si="34"/>
        <v/>
      </c>
      <c r="BX52" s="433" t="str">
        <f t="shared" si="34"/>
        <v/>
      </c>
      <c r="BY52" s="433" t="str">
        <f t="shared" si="34"/>
        <v/>
      </c>
      <c r="BZ52" s="433" t="str">
        <f t="shared" si="33"/>
        <v/>
      </c>
      <c r="CA52" s="433" t="str">
        <f t="shared" si="33"/>
        <v/>
      </c>
      <c r="CB52" s="433" t="str">
        <f t="shared" si="33"/>
        <v/>
      </c>
      <c r="CC52" s="433" t="str">
        <f t="shared" si="33"/>
        <v/>
      </c>
      <c r="CD52" s="433" t="str">
        <f t="shared" si="33"/>
        <v/>
      </c>
      <c r="CE52" s="433" t="str">
        <f t="shared" si="33"/>
        <v/>
      </c>
    </row>
    <row r="53" spans="1:83" ht="15.75">
      <c r="A53" s="438"/>
      <c r="B53" s="411" t="s">
        <v>777</v>
      </c>
      <c r="C53" s="412"/>
      <c r="D53" s="412"/>
      <c r="E53" s="412"/>
      <c r="F53" s="412"/>
      <c r="G53" s="412"/>
      <c r="H53" s="412"/>
      <c r="I53" s="412"/>
      <c r="J53" s="438"/>
      <c r="L53" s="434" t="s">
        <v>712</v>
      </c>
      <c r="M53" s="433" t="str">
        <f>IF(M49&gt;=23,"",VLOOKUP(M49,$M$41:$N$45,2,TRUE))</f>
        <v/>
      </c>
      <c r="N53" s="433" t="str">
        <f t="shared" si="34"/>
        <v/>
      </c>
      <c r="O53" s="433" t="str">
        <f t="shared" si="34"/>
        <v/>
      </c>
      <c r="P53" s="433" t="str">
        <f t="shared" si="34"/>
        <v/>
      </c>
      <c r="Q53" s="433" t="str">
        <f t="shared" si="34"/>
        <v/>
      </c>
      <c r="R53" s="433" t="str">
        <f t="shared" si="34"/>
        <v/>
      </c>
      <c r="S53" s="433" t="str">
        <f t="shared" si="34"/>
        <v/>
      </c>
      <c r="T53" s="433" t="str">
        <f t="shared" si="34"/>
        <v/>
      </c>
      <c r="U53" s="433" t="str">
        <f t="shared" si="34"/>
        <v/>
      </c>
      <c r="V53" s="433" t="str">
        <f t="shared" si="34"/>
        <v/>
      </c>
      <c r="W53" s="433" t="str">
        <f t="shared" si="34"/>
        <v/>
      </c>
      <c r="X53" s="433" t="str">
        <f t="shared" si="34"/>
        <v/>
      </c>
      <c r="Y53" s="433" t="str">
        <f t="shared" si="34"/>
        <v/>
      </c>
      <c r="Z53" s="433" t="str">
        <f t="shared" si="34"/>
        <v/>
      </c>
      <c r="AA53" s="433" t="str">
        <f t="shared" si="34"/>
        <v/>
      </c>
      <c r="AB53" s="433" t="str">
        <f t="shared" si="34"/>
        <v/>
      </c>
      <c r="AC53" s="433" t="str">
        <f t="shared" si="34"/>
        <v/>
      </c>
      <c r="AD53" s="433" t="str">
        <f t="shared" si="34"/>
        <v/>
      </c>
      <c r="AE53" s="433" t="str">
        <f t="shared" si="34"/>
        <v/>
      </c>
      <c r="AF53" s="433" t="str">
        <f t="shared" si="34"/>
        <v/>
      </c>
      <c r="AG53" s="433" t="str">
        <f t="shared" si="34"/>
        <v/>
      </c>
      <c r="AH53" s="433" t="str">
        <f t="shared" si="34"/>
        <v/>
      </c>
      <c r="AI53" s="433" t="str">
        <f t="shared" si="34"/>
        <v/>
      </c>
      <c r="AJ53" s="433" t="str">
        <f t="shared" si="34"/>
        <v/>
      </c>
      <c r="AK53" s="433" t="str">
        <f t="shared" si="34"/>
        <v/>
      </c>
      <c r="AL53" s="433" t="str">
        <f t="shared" si="34"/>
        <v/>
      </c>
      <c r="AM53" s="433" t="str">
        <f t="shared" si="34"/>
        <v/>
      </c>
      <c r="AN53" s="433" t="str">
        <f t="shared" si="34"/>
        <v/>
      </c>
      <c r="AO53" s="433" t="str">
        <f t="shared" si="34"/>
        <v/>
      </c>
      <c r="AP53" s="433" t="str">
        <f t="shared" si="34"/>
        <v/>
      </c>
      <c r="AQ53" s="433" t="str">
        <f t="shared" si="34"/>
        <v/>
      </c>
      <c r="AR53" s="433" t="str">
        <f t="shared" si="34"/>
        <v/>
      </c>
      <c r="AS53" s="433" t="str">
        <f t="shared" si="34"/>
        <v/>
      </c>
      <c r="AT53" s="433" t="str">
        <f t="shared" si="34"/>
        <v/>
      </c>
      <c r="AU53" s="433" t="str">
        <f t="shared" si="34"/>
        <v/>
      </c>
      <c r="AV53" s="433" t="str">
        <f t="shared" si="34"/>
        <v/>
      </c>
      <c r="AW53" s="433" t="str">
        <f t="shared" si="34"/>
        <v/>
      </c>
      <c r="AX53" s="433" t="str">
        <f t="shared" si="34"/>
        <v/>
      </c>
      <c r="AY53" s="433" t="str">
        <f t="shared" si="34"/>
        <v/>
      </c>
      <c r="AZ53" s="433" t="str">
        <f t="shared" si="34"/>
        <v/>
      </c>
      <c r="BA53" s="433" t="str">
        <f t="shared" si="34"/>
        <v/>
      </c>
      <c r="BB53" s="433" t="str">
        <f t="shared" si="34"/>
        <v/>
      </c>
      <c r="BC53" s="433" t="str">
        <f t="shared" si="34"/>
        <v/>
      </c>
      <c r="BD53" s="433" t="str">
        <f t="shared" si="34"/>
        <v/>
      </c>
      <c r="BE53" s="433" t="str">
        <f t="shared" si="34"/>
        <v/>
      </c>
      <c r="BF53" s="433" t="str">
        <f t="shared" si="34"/>
        <v/>
      </c>
      <c r="BG53" s="433" t="str">
        <f t="shared" si="34"/>
        <v/>
      </c>
      <c r="BH53" s="433" t="str">
        <f t="shared" si="34"/>
        <v/>
      </c>
      <c r="BI53" s="433" t="str">
        <f t="shared" si="34"/>
        <v/>
      </c>
      <c r="BJ53" s="433" t="str">
        <f t="shared" si="34"/>
        <v/>
      </c>
      <c r="BK53" s="433" t="str">
        <f t="shared" si="34"/>
        <v/>
      </c>
      <c r="BL53" s="433" t="str">
        <f t="shared" si="34"/>
        <v/>
      </c>
      <c r="BM53" s="433" t="str">
        <f t="shared" si="34"/>
        <v/>
      </c>
      <c r="BN53" s="433" t="str">
        <f t="shared" si="34"/>
        <v/>
      </c>
      <c r="BO53" s="433" t="str">
        <f t="shared" si="34"/>
        <v/>
      </c>
      <c r="BP53" s="433" t="str">
        <f t="shared" si="34"/>
        <v/>
      </c>
      <c r="BQ53" s="433" t="str">
        <f t="shared" si="34"/>
        <v/>
      </c>
      <c r="BR53" s="433" t="str">
        <f t="shared" si="34"/>
        <v/>
      </c>
      <c r="BS53" s="433" t="str">
        <f t="shared" si="34"/>
        <v/>
      </c>
      <c r="BT53" s="433" t="str">
        <f t="shared" si="34"/>
        <v/>
      </c>
      <c r="BU53" s="433" t="str">
        <f t="shared" si="34"/>
        <v/>
      </c>
      <c r="BV53" s="433" t="str">
        <f t="shared" si="34"/>
        <v/>
      </c>
      <c r="BW53" s="433" t="str">
        <f t="shared" si="34"/>
        <v/>
      </c>
      <c r="BX53" s="433" t="str">
        <f t="shared" si="34"/>
        <v/>
      </c>
      <c r="BY53" s="433" t="str">
        <f t="shared" si="34"/>
        <v/>
      </c>
      <c r="BZ53" s="433" t="str">
        <f t="shared" si="33"/>
        <v/>
      </c>
      <c r="CA53" s="433" t="str">
        <f t="shared" si="33"/>
        <v/>
      </c>
      <c r="CB53" s="433" t="str">
        <f t="shared" si="33"/>
        <v/>
      </c>
      <c r="CC53" s="433" t="str">
        <f t="shared" si="33"/>
        <v/>
      </c>
      <c r="CD53" s="433" t="str">
        <f t="shared" si="33"/>
        <v/>
      </c>
      <c r="CE53" s="433" t="str">
        <f t="shared" si="33"/>
        <v/>
      </c>
    </row>
    <row r="54" spans="1:83" ht="18.75" customHeight="1">
      <c r="A54" s="439"/>
      <c r="B54" s="416" t="s">
        <v>778</v>
      </c>
      <c r="C54" s="416" t="s">
        <v>774</v>
      </c>
      <c r="D54" s="417">
        <v>15</v>
      </c>
      <c r="E54" s="416" t="s">
        <v>701</v>
      </c>
      <c r="F54" s="441" t="s">
        <v>775</v>
      </c>
      <c r="G54" s="417">
        <v>75</v>
      </c>
      <c r="H54" s="416" t="s">
        <v>776</v>
      </c>
      <c r="I54" s="417"/>
      <c r="J54" s="440"/>
      <c r="L54" s="444" t="s">
        <v>709</v>
      </c>
      <c r="M54" s="438">
        <f t="shared" ref="M54:AR54" si="35">IF(M50="","",IF(M50="未就学時",VLOOKUP($D45,$L$60:$M$62,2,0),IF(M50="小学校",VLOOKUP($E45,$L$65:$M$66,2,0),IF(M50="中学校",VLOOKUP($F45,$L$69:$M$70,2,0),IF(M50="高校",VLOOKUP($G45,$L$73:$M$74,2,0),IF(M50="大学",VLOOKUP($H45,$L$77:$M$81,2,0),0))))))</f>
        <v>30</v>
      </c>
      <c r="N54" s="438">
        <f t="shared" si="35"/>
        <v>40</v>
      </c>
      <c r="O54" s="438">
        <f t="shared" si="35"/>
        <v>40</v>
      </c>
      <c r="P54" s="438">
        <f t="shared" si="35"/>
        <v>40</v>
      </c>
      <c r="Q54" s="438">
        <f t="shared" si="35"/>
        <v>40</v>
      </c>
      <c r="R54" s="438">
        <f t="shared" si="35"/>
        <v>40</v>
      </c>
      <c r="S54" s="438">
        <f t="shared" si="35"/>
        <v>40</v>
      </c>
      <c r="T54" s="438">
        <f t="shared" si="35"/>
        <v>55</v>
      </c>
      <c r="U54" s="438">
        <f t="shared" si="35"/>
        <v>55</v>
      </c>
      <c r="V54" s="438">
        <f t="shared" si="35"/>
        <v>55</v>
      </c>
      <c r="W54" s="438">
        <f t="shared" si="35"/>
        <v>110</v>
      </c>
      <c r="X54" s="438">
        <f t="shared" si="35"/>
        <v>110</v>
      </c>
      <c r="Y54" s="438">
        <f t="shared" si="35"/>
        <v>110</v>
      </c>
      <c r="Z54" s="438">
        <f t="shared" si="35"/>
        <v>105</v>
      </c>
      <c r="AA54" s="438">
        <f t="shared" si="35"/>
        <v>105</v>
      </c>
      <c r="AB54" s="438">
        <f t="shared" si="35"/>
        <v>105</v>
      </c>
      <c r="AC54" s="438">
        <f t="shared" si="35"/>
        <v>105</v>
      </c>
      <c r="AD54" s="438" t="str">
        <f t="shared" si="35"/>
        <v/>
      </c>
      <c r="AE54" s="438" t="str">
        <f t="shared" si="35"/>
        <v/>
      </c>
      <c r="AF54" s="438" t="str">
        <f t="shared" si="35"/>
        <v/>
      </c>
      <c r="AG54" s="438" t="str">
        <f t="shared" si="35"/>
        <v/>
      </c>
      <c r="AH54" s="438" t="str">
        <f t="shared" si="35"/>
        <v/>
      </c>
      <c r="AI54" s="438" t="str">
        <f t="shared" si="35"/>
        <v/>
      </c>
      <c r="AJ54" s="438" t="str">
        <f t="shared" si="35"/>
        <v/>
      </c>
      <c r="AK54" s="438" t="str">
        <f t="shared" si="35"/>
        <v/>
      </c>
      <c r="AL54" s="438" t="str">
        <f t="shared" si="35"/>
        <v/>
      </c>
      <c r="AM54" s="438" t="str">
        <f t="shared" si="35"/>
        <v/>
      </c>
      <c r="AN54" s="438" t="str">
        <f t="shared" si="35"/>
        <v/>
      </c>
      <c r="AO54" s="438" t="str">
        <f t="shared" si="35"/>
        <v/>
      </c>
      <c r="AP54" s="438" t="str">
        <f t="shared" si="35"/>
        <v/>
      </c>
      <c r="AQ54" s="438" t="str">
        <f t="shared" si="35"/>
        <v/>
      </c>
      <c r="AR54" s="438" t="str">
        <f t="shared" si="35"/>
        <v/>
      </c>
      <c r="AS54" s="438" t="str">
        <f t="shared" ref="AS54:BX54" si="36">IF(AS50="","",IF(AS50="未就学時",VLOOKUP($D45,$L$60:$M$62,2,0),IF(AS50="小学校",VLOOKUP($E45,$L$65:$M$66,2,0),IF(AS50="中学校",VLOOKUP($F45,$L$69:$M$70,2,0),IF(AS50="高校",VLOOKUP($G45,$L$73:$M$74,2,0),IF(AS50="大学",VLOOKUP($H45,$L$77:$M$81,2,0),0))))))</f>
        <v/>
      </c>
      <c r="AT54" s="438" t="str">
        <f t="shared" si="36"/>
        <v/>
      </c>
      <c r="AU54" s="438" t="str">
        <f t="shared" si="36"/>
        <v/>
      </c>
      <c r="AV54" s="438" t="str">
        <f t="shared" si="36"/>
        <v/>
      </c>
      <c r="AW54" s="438" t="str">
        <f t="shared" si="36"/>
        <v/>
      </c>
      <c r="AX54" s="438" t="str">
        <f t="shared" si="36"/>
        <v/>
      </c>
      <c r="AY54" s="438" t="str">
        <f t="shared" si="36"/>
        <v/>
      </c>
      <c r="AZ54" s="438" t="str">
        <f t="shared" si="36"/>
        <v/>
      </c>
      <c r="BA54" s="438" t="str">
        <f t="shared" si="36"/>
        <v/>
      </c>
      <c r="BB54" s="438" t="str">
        <f t="shared" si="36"/>
        <v/>
      </c>
      <c r="BC54" s="438" t="str">
        <f t="shared" si="36"/>
        <v/>
      </c>
      <c r="BD54" s="438" t="str">
        <f t="shared" si="36"/>
        <v/>
      </c>
      <c r="BE54" s="438" t="str">
        <f t="shared" si="36"/>
        <v/>
      </c>
      <c r="BF54" s="438" t="str">
        <f t="shared" si="36"/>
        <v/>
      </c>
      <c r="BG54" s="438" t="str">
        <f t="shared" si="36"/>
        <v/>
      </c>
      <c r="BH54" s="438" t="str">
        <f t="shared" si="36"/>
        <v/>
      </c>
      <c r="BI54" s="438" t="str">
        <f t="shared" si="36"/>
        <v/>
      </c>
      <c r="BJ54" s="438" t="str">
        <f t="shared" si="36"/>
        <v/>
      </c>
      <c r="BK54" s="438" t="str">
        <f t="shared" si="36"/>
        <v/>
      </c>
      <c r="BL54" s="438" t="str">
        <f t="shared" si="36"/>
        <v/>
      </c>
      <c r="BM54" s="438" t="str">
        <f t="shared" si="36"/>
        <v/>
      </c>
      <c r="BN54" s="438" t="str">
        <f t="shared" si="36"/>
        <v/>
      </c>
      <c r="BO54" s="438" t="str">
        <f t="shared" si="36"/>
        <v/>
      </c>
      <c r="BP54" s="438" t="str">
        <f t="shared" si="36"/>
        <v/>
      </c>
      <c r="BQ54" s="438" t="str">
        <f t="shared" si="36"/>
        <v/>
      </c>
      <c r="BR54" s="438" t="str">
        <f t="shared" si="36"/>
        <v/>
      </c>
      <c r="BS54" s="438" t="str">
        <f t="shared" si="36"/>
        <v/>
      </c>
      <c r="BT54" s="438" t="str">
        <f t="shared" si="36"/>
        <v/>
      </c>
      <c r="BU54" s="438" t="str">
        <f t="shared" si="36"/>
        <v/>
      </c>
      <c r="BV54" s="438" t="str">
        <f t="shared" si="36"/>
        <v/>
      </c>
      <c r="BW54" s="438" t="str">
        <f t="shared" si="36"/>
        <v/>
      </c>
      <c r="BX54" s="438" t="str">
        <f t="shared" si="36"/>
        <v/>
      </c>
      <c r="BY54" s="438" t="str">
        <f t="shared" ref="BY54:CE54" si="37">IF(BY50="","",IF(BY50="未就学時",VLOOKUP($D45,$L$60:$M$62,2,0),IF(BY50="小学校",VLOOKUP($E45,$L$65:$M$66,2,0),IF(BY50="中学校",VLOOKUP($F45,$L$69:$M$70,2,0),IF(BY50="高校",VLOOKUP($G45,$L$73:$M$74,2,0),IF(BY50="大学",VLOOKUP($H45,$L$77:$M$81,2,0),0))))))</f>
        <v/>
      </c>
      <c r="BZ54" s="438" t="str">
        <f t="shared" si="37"/>
        <v/>
      </c>
      <c r="CA54" s="438" t="str">
        <f t="shared" si="37"/>
        <v/>
      </c>
      <c r="CB54" s="438" t="str">
        <f t="shared" si="37"/>
        <v/>
      </c>
      <c r="CC54" s="438" t="str">
        <f t="shared" si="37"/>
        <v/>
      </c>
      <c r="CD54" s="438" t="str">
        <f t="shared" si="37"/>
        <v/>
      </c>
      <c r="CE54" s="438" t="str">
        <f t="shared" si="37"/>
        <v/>
      </c>
    </row>
    <row r="55" spans="1:83">
      <c r="A55" s="439"/>
      <c r="B55" s="416" t="s">
        <v>779</v>
      </c>
      <c r="C55" s="416" t="s">
        <v>780</v>
      </c>
      <c r="D55" s="417">
        <v>3</v>
      </c>
      <c r="E55" s="416" t="s">
        <v>781</v>
      </c>
      <c r="F55" s="416" t="s">
        <v>782</v>
      </c>
      <c r="G55" s="417">
        <v>300</v>
      </c>
      <c r="H55" s="416" t="s">
        <v>701</v>
      </c>
      <c r="I55" s="417"/>
      <c r="J55" s="440"/>
      <c r="L55" s="444" t="s">
        <v>710</v>
      </c>
      <c r="M55" s="438">
        <f t="shared" ref="M55:AR55" si="38">IF(M51="","",IF(M51="未就学時",VLOOKUP($D46,$L$60:$M$62,2,0),IF(M51="小学校",VLOOKUP($E46,$L$65:$M$66,2,0),IF(M51="中学校",VLOOKUP($F46,$L$69:$M$70,2,0),IF(M51="高校",VLOOKUP($G46,$L$73:$M$74,2,0),IF(M51="大学",VLOOKUP($H46,$L$77:$M$81,2,0),0))))))</f>
        <v>30</v>
      </c>
      <c r="N55" s="438">
        <f t="shared" si="38"/>
        <v>30</v>
      </c>
      <c r="O55" s="438">
        <f t="shared" si="38"/>
        <v>30</v>
      </c>
      <c r="P55" s="438">
        <f t="shared" si="38"/>
        <v>40</v>
      </c>
      <c r="Q55" s="438">
        <f t="shared" si="38"/>
        <v>40</v>
      </c>
      <c r="R55" s="438">
        <f t="shared" si="38"/>
        <v>40</v>
      </c>
      <c r="S55" s="438">
        <f t="shared" si="38"/>
        <v>40</v>
      </c>
      <c r="T55" s="438">
        <f t="shared" si="38"/>
        <v>40</v>
      </c>
      <c r="U55" s="438">
        <f t="shared" si="38"/>
        <v>40</v>
      </c>
      <c r="V55" s="438">
        <f t="shared" si="38"/>
        <v>55</v>
      </c>
      <c r="W55" s="438">
        <f t="shared" si="38"/>
        <v>55</v>
      </c>
      <c r="X55" s="438">
        <f t="shared" si="38"/>
        <v>55</v>
      </c>
      <c r="Y55" s="438">
        <f t="shared" si="38"/>
        <v>110</v>
      </c>
      <c r="Z55" s="438">
        <f t="shared" si="38"/>
        <v>110</v>
      </c>
      <c r="AA55" s="438">
        <f t="shared" si="38"/>
        <v>110</v>
      </c>
      <c r="AB55" s="438">
        <f t="shared" si="38"/>
        <v>105</v>
      </c>
      <c r="AC55" s="438">
        <f t="shared" si="38"/>
        <v>105</v>
      </c>
      <c r="AD55" s="438">
        <f t="shared" si="38"/>
        <v>105</v>
      </c>
      <c r="AE55" s="438">
        <f t="shared" si="38"/>
        <v>105</v>
      </c>
      <c r="AF55" s="438" t="str">
        <f t="shared" si="38"/>
        <v/>
      </c>
      <c r="AG55" s="438" t="str">
        <f t="shared" si="38"/>
        <v/>
      </c>
      <c r="AH55" s="438" t="str">
        <f t="shared" si="38"/>
        <v/>
      </c>
      <c r="AI55" s="438" t="str">
        <f t="shared" si="38"/>
        <v/>
      </c>
      <c r="AJ55" s="438" t="str">
        <f t="shared" si="38"/>
        <v/>
      </c>
      <c r="AK55" s="438" t="str">
        <f t="shared" si="38"/>
        <v/>
      </c>
      <c r="AL55" s="438" t="str">
        <f t="shared" si="38"/>
        <v/>
      </c>
      <c r="AM55" s="438" t="str">
        <f t="shared" si="38"/>
        <v/>
      </c>
      <c r="AN55" s="438" t="str">
        <f t="shared" si="38"/>
        <v/>
      </c>
      <c r="AO55" s="438" t="str">
        <f t="shared" si="38"/>
        <v/>
      </c>
      <c r="AP55" s="438" t="str">
        <f t="shared" si="38"/>
        <v/>
      </c>
      <c r="AQ55" s="438" t="str">
        <f t="shared" si="38"/>
        <v/>
      </c>
      <c r="AR55" s="438" t="str">
        <f t="shared" si="38"/>
        <v/>
      </c>
      <c r="AS55" s="438" t="str">
        <f t="shared" ref="AS55:BX55" si="39">IF(AS51="","",IF(AS51="未就学時",VLOOKUP($D46,$L$60:$M$62,2,0),IF(AS51="小学校",VLOOKUP($E46,$L$65:$M$66,2,0),IF(AS51="中学校",VLOOKUP($F46,$L$69:$M$70,2,0),IF(AS51="高校",VLOOKUP($G46,$L$73:$M$74,2,0),IF(AS51="大学",VLOOKUP($H46,$L$77:$M$81,2,0),0))))))</f>
        <v/>
      </c>
      <c r="AT55" s="438" t="str">
        <f t="shared" si="39"/>
        <v/>
      </c>
      <c r="AU55" s="438" t="str">
        <f t="shared" si="39"/>
        <v/>
      </c>
      <c r="AV55" s="438" t="str">
        <f t="shared" si="39"/>
        <v/>
      </c>
      <c r="AW55" s="438" t="str">
        <f t="shared" si="39"/>
        <v/>
      </c>
      <c r="AX55" s="438" t="str">
        <f t="shared" si="39"/>
        <v/>
      </c>
      <c r="AY55" s="438" t="str">
        <f t="shared" si="39"/>
        <v/>
      </c>
      <c r="AZ55" s="438" t="str">
        <f t="shared" si="39"/>
        <v/>
      </c>
      <c r="BA55" s="438" t="str">
        <f t="shared" si="39"/>
        <v/>
      </c>
      <c r="BB55" s="438" t="str">
        <f t="shared" si="39"/>
        <v/>
      </c>
      <c r="BC55" s="438" t="str">
        <f t="shared" si="39"/>
        <v/>
      </c>
      <c r="BD55" s="438" t="str">
        <f t="shared" si="39"/>
        <v/>
      </c>
      <c r="BE55" s="438" t="str">
        <f t="shared" si="39"/>
        <v/>
      </c>
      <c r="BF55" s="438" t="str">
        <f t="shared" si="39"/>
        <v/>
      </c>
      <c r="BG55" s="438" t="str">
        <f t="shared" si="39"/>
        <v/>
      </c>
      <c r="BH55" s="438" t="str">
        <f t="shared" si="39"/>
        <v/>
      </c>
      <c r="BI55" s="438" t="str">
        <f t="shared" si="39"/>
        <v/>
      </c>
      <c r="BJ55" s="438" t="str">
        <f t="shared" si="39"/>
        <v/>
      </c>
      <c r="BK55" s="438" t="str">
        <f t="shared" si="39"/>
        <v/>
      </c>
      <c r="BL55" s="438" t="str">
        <f t="shared" si="39"/>
        <v/>
      </c>
      <c r="BM55" s="438" t="str">
        <f t="shared" si="39"/>
        <v/>
      </c>
      <c r="BN55" s="438" t="str">
        <f t="shared" si="39"/>
        <v/>
      </c>
      <c r="BO55" s="438" t="str">
        <f t="shared" si="39"/>
        <v/>
      </c>
      <c r="BP55" s="438" t="str">
        <f t="shared" si="39"/>
        <v/>
      </c>
      <c r="BQ55" s="438" t="str">
        <f t="shared" si="39"/>
        <v/>
      </c>
      <c r="BR55" s="438" t="str">
        <f t="shared" si="39"/>
        <v/>
      </c>
      <c r="BS55" s="438" t="str">
        <f t="shared" si="39"/>
        <v/>
      </c>
      <c r="BT55" s="438" t="str">
        <f t="shared" si="39"/>
        <v/>
      </c>
      <c r="BU55" s="438" t="str">
        <f t="shared" si="39"/>
        <v/>
      </c>
      <c r="BV55" s="438" t="str">
        <f t="shared" si="39"/>
        <v/>
      </c>
      <c r="BW55" s="438" t="str">
        <f t="shared" si="39"/>
        <v/>
      </c>
      <c r="BX55" s="438" t="str">
        <f t="shared" si="39"/>
        <v/>
      </c>
      <c r="BY55" s="438" t="str">
        <f t="shared" ref="BY55:CE55" si="40">IF(BY51="","",IF(BY51="未就学時",VLOOKUP($D46,$L$60:$M$62,2,0),IF(BY51="小学校",VLOOKUP($E46,$L$65:$M$66,2,0),IF(BY51="中学校",VLOOKUP($F46,$L$69:$M$70,2,0),IF(BY51="高校",VLOOKUP($G46,$L$73:$M$74,2,0),IF(BY51="大学",VLOOKUP($H46,$L$77:$M$81,2,0),0))))))</f>
        <v/>
      </c>
      <c r="BZ55" s="438" t="str">
        <f t="shared" si="40"/>
        <v/>
      </c>
      <c r="CA55" s="438" t="str">
        <f t="shared" si="40"/>
        <v/>
      </c>
      <c r="CB55" s="438" t="str">
        <f t="shared" si="40"/>
        <v/>
      </c>
      <c r="CC55" s="438" t="str">
        <f t="shared" si="40"/>
        <v/>
      </c>
      <c r="CD55" s="438" t="str">
        <f t="shared" si="40"/>
        <v/>
      </c>
      <c r="CE55" s="438" t="str">
        <f t="shared" si="40"/>
        <v/>
      </c>
    </row>
    <row r="56" spans="1:83">
      <c r="A56" s="438"/>
      <c r="B56" s="421"/>
      <c r="C56" s="759" t="s">
        <v>771</v>
      </c>
      <c r="D56" s="760"/>
      <c r="E56" s="760"/>
      <c r="F56" s="761"/>
      <c r="G56" s="420">
        <f>(G54-G11)*D54+D55*G55</f>
        <v>1500</v>
      </c>
      <c r="H56" s="421"/>
      <c r="I56" s="421"/>
      <c r="J56" s="438"/>
      <c r="L56" s="444" t="s">
        <v>711</v>
      </c>
      <c r="M56" s="438" t="str">
        <f t="shared" ref="M56:AR56" si="41">IF(M52="","",IF(M52="未就学時",VLOOKUP($D47,$L$60:$M$62,2,0),IF(M52="小学校",VLOOKUP($E47,$L$65:$M$66,2,0),IF(M52="中学校",VLOOKUP($F47,$L$69:$M$70,2,0),IF(M52="高校",VLOOKUP($G47,$L$73:$M$74,2,0),IF(M52="大学",VLOOKUP($H47,$L$77:$M$81,2,0),0))))))</f>
        <v/>
      </c>
      <c r="N56" s="438" t="str">
        <f t="shared" si="41"/>
        <v/>
      </c>
      <c r="O56" s="438" t="str">
        <f t="shared" si="41"/>
        <v/>
      </c>
      <c r="P56" s="438" t="str">
        <f t="shared" si="41"/>
        <v/>
      </c>
      <c r="Q56" s="438" t="str">
        <f t="shared" si="41"/>
        <v/>
      </c>
      <c r="R56" s="438" t="str">
        <f t="shared" si="41"/>
        <v/>
      </c>
      <c r="S56" s="438" t="str">
        <f t="shared" si="41"/>
        <v/>
      </c>
      <c r="T56" s="438" t="str">
        <f t="shared" si="41"/>
        <v/>
      </c>
      <c r="U56" s="438" t="str">
        <f t="shared" si="41"/>
        <v/>
      </c>
      <c r="V56" s="438" t="str">
        <f t="shared" si="41"/>
        <v/>
      </c>
      <c r="W56" s="438" t="str">
        <f t="shared" si="41"/>
        <v/>
      </c>
      <c r="X56" s="438" t="str">
        <f t="shared" si="41"/>
        <v/>
      </c>
      <c r="Y56" s="438" t="str">
        <f t="shared" si="41"/>
        <v/>
      </c>
      <c r="Z56" s="438" t="str">
        <f t="shared" si="41"/>
        <v/>
      </c>
      <c r="AA56" s="438" t="str">
        <f t="shared" si="41"/>
        <v/>
      </c>
      <c r="AB56" s="438" t="str">
        <f t="shared" si="41"/>
        <v/>
      </c>
      <c r="AC56" s="438" t="str">
        <f t="shared" si="41"/>
        <v/>
      </c>
      <c r="AD56" s="438" t="str">
        <f t="shared" si="41"/>
        <v/>
      </c>
      <c r="AE56" s="438" t="str">
        <f t="shared" si="41"/>
        <v/>
      </c>
      <c r="AF56" s="438" t="str">
        <f t="shared" si="41"/>
        <v/>
      </c>
      <c r="AG56" s="438" t="str">
        <f t="shared" si="41"/>
        <v/>
      </c>
      <c r="AH56" s="438" t="str">
        <f t="shared" si="41"/>
        <v/>
      </c>
      <c r="AI56" s="438" t="str">
        <f t="shared" si="41"/>
        <v/>
      </c>
      <c r="AJ56" s="438" t="str">
        <f t="shared" si="41"/>
        <v/>
      </c>
      <c r="AK56" s="438" t="str">
        <f t="shared" si="41"/>
        <v/>
      </c>
      <c r="AL56" s="438" t="str">
        <f t="shared" si="41"/>
        <v/>
      </c>
      <c r="AM56" s="438" t="str">
        <f t="shared" si="41"/>
        <v/>
      </c>
      <c r="AN56" s="438" t="str">
        <f t="shared" si="41"/>
        <v/>
      </c>
      <c r="AO56" s="438" t="str">
        <f t="shared" si="41"/>
        <v/>
      </c>
      <c r="AP56" s="438" t="str">
        <f t="shared" si="41"/>
        <v/>
      </c>
      <c r="AQ56" s="438" t="str">
        <f t="shared" si="41"/>
        <v/>
      </c>
      <c r="AR56" s="438" t="str">
        <f t="shared" si="41"/>
        <v/>
      </c>
      <c r="AS56" s="438" t="str">
        <f t="shared" ref="AS56:BX56" si="42">IF(AS52="","",IF(AS52="未就学時",VLOOKUP($D47,$L$60:$M$62,2,0),IF(AS52="小学校",VLOOKUP($E47,$L$65:$M$66,2,0),IF(AS52="中学校",VLOOKUP($F47,$L$69:$M$70,2,0),IF(AS52="高校",VLOOKUP($G47,$L$73:$M$74,2,0),IF(AS52="大学",VLOOKUP($H47,$L$77:$M$81,2,0),0))))))</f>
        <v/>
      </c>
      <c r="AT56" s="438" t="str">
        <f t="shared" si="42"/>
        <v/>
      </c>
      <c r="AU56" s="438" t="str">
        <f t="shared" si="42"/>
        <v/>
      </c>
      <c r="AV56" s="438" t="str">
        <f t="shared" si="42"/>
        <v/>
      </c>
      <c r="AW56" s="438" t="str">
        <f t="shared" si="42"/>
        <v/>
      </c>
      <c r="AX56" s="438" t="str">
        <f t="shared" si="42"/>
        <v/>
      </c>
      <c r="AY56" s="438" t="str">
        <f t="shared" si="42"/>
        <v/>
      </c>
      <c r="AZ56" s="438" t="str">
        <f t="shared" si="42"/>
        <v/>
      </c>
      <c r="BA56" s="438" t="str">
        <f t="shared" si="42"/>
        <v/>
      </c>
      <c r="BB56" s="438" t="str">
        <f t="shared" si="42"/>
        <v/>
      </c>
      <c r="BC56" s="438" t="str">
        <f t="shared" si="42"/>
        <v/>
      </c>
      <c r="BD56" s="438" t="str">
        <f t="shared" si="42"/>
        <v/>
      </c>
      <c r="BE56" s="438" t="str">
        <f t="shared" si="42"/>
        <v/>
      </c>
      <c r="BF56" s="438" t="str">
        <f t="shared" si="42"/>
        <v/>
      </c>
      <c r="BG56" s="438" t="str">
        <f t="shared" si="42"/>
        <v/>
      </c>
      <c r="BH56" s="438" t="str">
        <f t="shared" si="42"/>
        <v/>
      </c>
      <c r="BI56" s="438" t="str">
        <f t="shared" si="42"/>
        <v/>
      </c>
      <c r="BJ56" s="438" t="str">
        <f t="shared" si="42"/>
        <v/>
      </c>
      <c r="BK56" s="438" t="str">
        <f t="shared" si="42"/>
        <v/>
      </c>
      <c r="BL56" s="438" t="str">
        <f t="shared" si="42"/>
        <v/>
      </c>
      <c r="BM56" s="438" t="str">
        <f t="shared" si="42"/>
        <v/>
      </c>
      <c r="BN56" s="438" t="str">
        <f t="shared" si="42"/>
        <v/>
      </c>
      <c r="BO56" s="438" t="str">
        <f t="shared" si="42"/>
        <v/>
      </c>
      <c r="BP56" s="438" t="str">
        <f t="shared" si="42"/>
        <v/>
      </c>
      <c r="BQ56" s="438" t="str">
        <f t="shared" si="42"/>
        <v/>
      </c>
      <c r="BR56" s="438" t="str">
        <f t="shared" si="42"/>
        <v/>
      </c>
      <c r="BS56" s="438" t="str">
        <f t="shared" si="42"/>
        <v/>
      </c>
      <c r="BT56" s="438" t="str">
        <f t="shared" si="42"/>
        <v/>
      </c>
      <c r="BU56" s="438" t="str">
        <f t="shared" si="42"/>
        <v/>
      </c>
      <c r="BV56" s="438" t="str">
        <f t="shared" si="42"/>
        <v/>
      </c>
      <c r="BW56" s="438" t="str">
        <f t="shared" si="42"/>
        <v/>
      </c>
      <c r="BX56" s="438" t="str">
        <f t="shared" si="42"/>
        <v/>
      </c>
      <c r="BY56" s="438" t="str">
        <f t="shared" ref="BY56:CE56" si="43">IF(BY52="","",IF(BY52="未就学時",VLOOKUP($D47,$L$60:$M$62,2,0),IF(BY52="小学校",VLOOKUP($E47,$L$65:$M$66,2,0),IF(BY52="中学校",VLOOKUP($F47,$L$69:$M$70,2,0),IF(BY52="高校",VLOOKUP($G47,$L$73:$M$74,2,0),IF(BY52="大学",VLOOKUP($H47,$L$77:$M$81,2,0),0))))))</f>
        <v/>
      </c>
      <c r="BZ56" s="438" t="str">
        <f t="shared" si="43"/>
        <v/>
      </c>
      <c r="CA56" s="438" t="str">
        <f t="shared" si="43"/>
        <v/>
      </c>
      <c r="CB56" s="438" t="str">
        <f t="shared" si="43"/>
        <v/>
      </c>
      <c r="CC56" s="438" t="str">
        <f t="shared" si="43"/>
        <v/>
      </c>
      <c r="CD56" s="438" t="str">
        <f t="shared" si="43"/>
        <v/>
      </c>
      <c r="CE56" s="438" t="str">
        <f t="shared" si="43"/>
        <v/>
      </c>
    </row>
    <row r="57" spans="1:83" ht="15.75">
      <c r="A57" s="438"/>
      <c r="B57" s="411" t="s">
        <v>783</v>
      </c>
      <c r="C57" s="412"/>
      <c r="D57" s="412"/>
      <c r="E57" s="412"/>
      <c r="F57" s="412"/>
      <c r="G57" s="412"/>
      <c r="H57" s="412"/>
      <c r="I57" s="412"/>
      <c r="J57" s="438"/>
      <c r="L57" s="444" t="s">
        <v>712</v>
      </c>
      <c r="M57" s="438" t="str">
        <f t="shared" ref="M57:AR57" si="44">IF(M53="","",IF(M53="未就学時",VLOOKUP($D48,$L$60:$M$62,2,0),IF(M53="小学校",VLOOKUP($E48,$L$65:$M$66,2,0),IF(M53="中学校",VLOOKUP($F48,$L$69:$M$70,2,0),IF(M53="高校",VLOOKUP($G48,$L$73:$M$74,2,0),IF(M53="大学",VLOOKUP($H48,$L$77:$M$81,2,0),0))))))</f>
        <v/>
      </c>
      <c r="N57" s="438" t="str">
        <f t="shared" si="44"/>
        <v/>
      </c>
      <c r="O57" s="438" t="str">
        <f t="shared" si="44"/>
        <v/>
      </c>
      <c r="P57" s="438" t="str">
        <f t="shared" si="44"/>
        <v/>
      </c>
      <c r="Q57" s="438" t="str">
        <f t="shared" si="44"/>
        <v/>
      </c>
      <c r="R57" s="438" t="str">
        <f t="shared" si="44"/>
        <v/>
      </c>
      <c r="S57" s="438" t="str">
        <f t="shared" si="44"/>
        <v/>
      </c>
      <c r="T57" s="438" t="str">
        <f t="shared" si="44"/>
        <v/>
      </c>
      <c r="U57" s="438" t="str">
        <f t="shared" si="44"/>
        <v/>
      </c>
      <c r="V57" s="438" t="str">
        <f t="shared" si="44"/>
        <v/>
      </c>
      <c r="W57" s="438" t="str">
        <f t="shared" si="44"/>
        <v/>
      </c>
      <c r="X57" s="438" t="str">
        <f t="shared" si="44"/>
        <v/>
      </c>
      <c r="Y57" s="438" t="str">
        <f t="shared" si="44"/>
        <v/>
      </c>
      <c r="Z57" s="438" t="str">
        <f t="shared" si="44"/>
        <v/>
      </c>
      <c r="AA57" s="438" t="str">
        <f t="shared" si="44"/>
        <v/>
      </c>
      <c r="AB57" s="438" t="str">
        <f t="shared" si="44"/>
        <v/>
      </c>
      <c r="AC57" s="438" t="str">
        <f t="shared" si="44"/>
        <v/>
      </c>
      <c r="AD57" s="438" t="str">
        <f t="shared" si="44"/>
        <v/>
      </c>
      <c r="AE57" s="438" t="str">
        <f t="shared" si="44"/>
        <v/>
      </c>
      <c r="AF57" s="438" t="str">
        <f t="shared" si="44"/>
        <v/>
      </c>
      <c r="AG57" s="438" t="str">
        <f t="shared" si="44"/>
        <v/>
      </c>
      <c r="AH57" s="438" t="str">
        <f t="shared" si="44"/>
        <v/>
      </c>
      <c r="AI57" s="438" t="str">
        <f t="shared" si="44"/>
        <v/>
      </c>
      <c r="AJ57" s="438" t="str">
        <f t="shared" si="44"/>
        <v/>
      </c>
      <c r="AK57" s="438" t="str">
        <f t="shared" si="44"/>
        <v/>
      </c>
      <c r="AL57" s="438" t="str">
        <f t="shared" si="44"/>
        <v/>
      </c>
      <c r="AM57" s="438" t="str">
        <f t="shared" si="44"/>
        <v/>
      </c>
      <c r="AN57" s="438" t="str">
        <f t="shared" si="44"/>
        <v/>
      </c>
      <c r="AO57" s="438" t="str">
        <f t="shared" si="44"/>
        <v/>
      </c>
      <c r="AP57" s="438" t="str">
        <f t="shared" si="44"/>
        <v/>
      </c>
      <c r="AQ57" s="438" t="str">
        <f t="shared" si="44"/>
        <v/>
      </c>
      <c r="AR57" s="438" t="str">
        <f t="shared" si="44"/>
        <v/>
      </c>
      <c r="AS57" s="438" t="str">
        <f t="shared" ref="AS57:BX57" si="45">IF(AS53="","",IF(AS53="未就学時",VLOOKUP($D48,$L$60:$M$62,2,0),IF(AS53="小学校",VLOOKUP($E48,$L$65:$M$66,2,0),IF(AS53="中学校",VLOOKUP($F48,$L$69:$M$70,2,0),IF(AS53="高校",VLOOKUP($G48,$L$73:$M$74,2,0),IF(AS53="大学",VLOOKUP($H48,$L$77:$M$81,2,0),0))))))</f>
        <v/>
      </c>
      <c r="AT57" s="438" t="str">
        <f t="shared" si="45"/>
        <v/>
      </c>
      <c r="AU57" s="438" t="str">
        <f t="shared" si="45"/>
        <v/>
      </c>
      <c r="AV57" s="438" t="str">
        <f t="shared" si="45"/>
        <v/>
      </c>
      <c r="AW57" s="438" t="str">
        <f t="shared" si="45"/>
        <v/>
      </c>
      <c r="AX57" s="438" t="str">
        <f t="shared" si="45"/>
        <v/>
      </c>
      <c r="AY57" s="438" t="str">
        <f t="shared" si="45"/>
        <v/>
      </c>
      <c r="AZ57" s="438" t="str">
        <f t="shared" si="45"/>
        <v/>
      </c>
      <c r="BA57" s="438" t="str">
        <f t="shared" si="45"/>
        <v/>
      </c>
      <c r="BB57" s="438" t="str">
        <f t="shared" si="45"/>
        <v/>
      </c>
      <c r="BC57" s="438" t="str">
        <f t="shared" si="45"/>
        <v/>
      </c>
      <c r="BD57" s="438" t="str">
        <f t="shared" si="45"/>
        <v/>
      </c>
      <c r="BE57" s="438" t="str">
        <f t="shared" si="45"/>
        <v/>
      </c>
      <c r="BF57" s="438" t="str">
        <f t="shared" si="45"/>
        <v/>
      </c>
      <c r="BG57" s="438" t="str">
        <f t="shared" si="45"/>
        <v/>
      </c>
      <c r="BH57" s="438" t="str">
        <f t="shared" si="45"/>
        <v/>
      </c>
      <c r="BI57" s="438" t="str">
        <f t="shared" si="45"/>
        <v/>
      </c>
      <c r="BJ57" s="438" t="str">
        <f t="shared" si="45"/>
        <v/>
      </c>
      <c r="BK57" s="438" t="str">
        <f t="shared" si="45"/>
        <v/>
      </c>
      <c r="BL57" s="438" t="str">
        <f t="shared" si="45"/>
        <v/>
      </c>
      <c r="BM57" s="438" t="str">
        <f t="shared" si="45"/>
        <v/>
      </c>
      <c r="BN57" s="438" t="str">
        <f t="shared" si="45"/>
        <v/>
      </c>
      <c r="BO57" s="438" t="str">
        <f t="shared" si="45"/>
        <v/>
      </c>
      <c r="BP57" s="438" t="str">
        <f t="shared" si="45"/>
        <v/>
      </c>
      <c r="BQ57" s="438" t="str">
        <f t="shared" si="45"/>
        <v/>
      </c>
      <c r="BR57" s="438" t="str">
        <f t="shared" si="45"/>
        <v/>
      </c>
      <c r="BS57" s="438" t="str">
        <f t="shared" si="45"/>
        <v/>
      </c>
      <c r="BT57" s="438" t="str">
        <f t="shared" si="45"/>
        <v/>
      </c>
      <c r="BU57" s="438" t="str">
        <f t="shared" si="45"/>
        <v/>
      </c>
      <c r="BV57" s="438" t="str">
        <f t="shared" si="45"/>
        <v/>
      </c>
      <c r="BW57" s="438" t="str">
        <f t="shared" si="45"/>
        <v/>
      </c>
      <c r="BX57" s="438" t="str">
        <f t="shared" si="45"/>
        <v/>
      </c>
      <c r="BY57" s="438" t="str">
        <f t="shared" ref="BY57:CE57" si="46">IF(BY53="","",IF(BY53="未就学時",VLOOKUP($D48,$L$60:$M$62,2,0),IF(BY53="小学校",VLOOKUP($E48,$L$65:$M$66,2,0),IF(BY53="中学校",VLOOKUP($F48,$L$69:$M$70,2,0),IF(BY53="高校",VLOOKUP($G48,$L$73:$M$74,2,0),IF(BY53="大学",VLOOKUP($H48,$L$77:$M$81,2,0),0))))))</f>
        <v/>
      </c>
      <c r="BZ57" s="438" t="str">
        <f t="shared" si="46"/>
        <v/>
      </c>
      <c r="CA57" s="438" t="str">
        <f t="shared" si="46"/>
        <v/>
      </c>
      <c r="CB57" s="438" t="str">
        <f t="shared" si="46"/>
        <v/>
      </c>
      <c r="CC57" s="438" t="str">
        <f t="shared" si="46"/>
        <v/>
      </c>
      <c r="CD57" s="438" t="str">
        <f t="shared" si="46"/>
        <v/>
      </c>
      <c r="CE57" s="438" t="str">
        <f t="shared" si="46"/>
        <v/>
      </c>
    </row>
    <row r="58" spans="1:83">
      <c r="A58" s="439"/>
      <c r="B58" s="756" t="s">
        <v>784</v>
      </c>
      <c r="C58" s="757"/>
      <c r="D58" s="757"/>
      <c r="E58" s="757"/>
      <c r="F58" s="758"/>
      <c r="G58" s="417">
        <v>100</v>
      </c>
      <c r="H58" s="416" t="s">
        <v>701</v>
      </c>
      <c r="I58" s="417" t="s">
        <v>785</v>
      </c>
      <c r="J58" s="440"/>
      <c r="M58" s="408">
        <f>SUM(M54:M57)</f>
        <v>60</v>
      </c>
      <c r="N58" s="408">
        <f t="shared" ref="N58:BY58" si="47">SUM(N54:N57)</f>
        <v>70</v>
      </c>
      <c r="O58" s="408">
        <f t="shared" si="47"/>
        <v>70</v>
      </c>
      <c r="P58" s="408">
        <f t="shared" si="47"/>
        <v>80</v>
      </c>
      <c r="Q58" s="408">
        <f t="shared" si="47"/>
        <v>80</v>
      </c>
      <c r="R58" s="408">
        <f t="shared" si="47"/>
        <v>80</v>
      </c>
      <c r="S58" s="408">
        <f t="shared" si="47"/>
        <v>80</v>
      </c>
      <c r="T58" s="408">
        <f t="shared" si="47"/>
        <v>95</v>
      </c>
      <c r="U58" s="408">
        <f t="shared" si="47"/>
        <v>95</v>
      </c>
      <c r="V58" s="408">
        <f t="shared" si="47"/>
        <v>110</v>
      </c>
      <c r="W58" s="408">
        <f t="shared" si="47"/>
        <v>165</v>
      </c>
      <c r="X58" s="408">
        <f t="shared" si="47"/>
        <v>165</v>
      </c>
      <c r="Y58" s="408">
        <f t="shared" si="47"/>
        <v>220</v>
      </c>
      <c r="Z58" s="408">
        <f t="shared" si="47"/>
        <v>215</v>
      </c>
      <c r="AA58" s="408">
        <f t="shared" si="47"/>
        <v>215</v>
      </c>
      <c r="AB58" s="408">
        <f t="shared" si="47"/>
        <v>210</v>
      </c>
      <c r="AC58" s="408">
        <f t="shared" si="47"/>
        <v>210</v>
      </c>
      <c r="AD58" s="408">
        <f t="shared" si="47"/>
        <v>105</v>
      </c>
      <c r="AE58" s="408">
        <f t="shared" si="47"/>
        <v>105</v>
      </c>
      <c r="AF58" s="408">
        <f t="shared" si="47"/>
        <v>0</v>
      </c>
      <c r="AG58" s="408">
        <f t="shared" si="47"/>
        <v>0</v>
      </c>
      <c r="AH58" s="408">
        <f t="shared" si="47"/>
        <v>0</v>
      </c>
      <c r="AI58" s="408">
        <f t="shared" si="47"/>
        <v>0</v>
      </c>
      <c r="AJ58" s="408">
        <f t="shared" si="47"/>
        <v>0</v>
      </c>
      <c r="AK58" s="408">
        <f t="shared" si="47"/>
        <v>0</v>
      </c>
      <c r="AL58" s="408">
        <f t="shared" si="47"/>
        <v>0</v>
      </c>
      <c r="AM58" s="408">
        <f t="shared" si="47"/>
        <v>0</v>
      </c>
      <c r="AN58" s="408">
        <f t="shared" si="47"/>
        <v>0</v>
      </c>
      <c r="AO58" s="408">
        <f t="shared" si="47"/>
        <v>0</v>
      </c>
      <c r="AP58" s="408">
        <f t="shared" si="47"/>
        <v>0</v>
      </c>
      <c r="AQ58" s="408">
        <f t="shared" si="47"/>
        <v>0</v>
      </c>
      <c r="AR58" s="408">
        <f t="shared" si="47"/>
        <v>0</v>
      </c>
      <c r="AS58" s="408">
        <f t="shared" si="47"/>
        <v>0</v>
      </c>
      <c r="AT58" s="408">
        <f t="shared" si="47"/>
        <v>0</v>
      </c>
      <c r="AU58" s="408">
        <f t="shared" si="47"/>
        <v>0</v>
      </c>
      <c r="AV58" s="408">
        <f t="shared" si="47"/>
        <v>0</v>
      </c>
      <c r="AW58" s="408">
        <f t="shared" si="47"/>
        <v>0</v>
      </c>
      <c r="AX58" s="408">
        <f t="shared" si="47"/>
        <v>0</v>
      </c>
      <c r="AY58" s="408">
        <f t="shared" si="47"/>
        <v>0</v>
      </c>
      <c r="AZ58" s="408">
        <f t="shared" si="47"/>
        <v>0</v>
      </c>
      <c r="BA58" s="408">
        <f t="shared" si="47"/>
        <v>0</v>
      </c>
      <c r="BB58" s="408">
        <f t="shared" si="47"/>
        <v>0</v>
      </c>
      <c r="BC58" s="408">
        <f t="shared" si="47"/>
        <v>0</v>
      </c>
      <c r="BD58" s="408">
        <f t="shared" si="47"/>
        <v>0</v>
      </c>
      <c r="BE58" s="408">
        <f t="shared" si="47"/>
        <v>0</v>
      </c>
      <c r="BF58" s="408">
        <f t="shared" si="47"/>
        <v>0</v>
      </c>
      <c r="BG58" s="408">
        <f t="shared" si="47"/>
        <v>0</v>
      </c>
      <c r="BH58" s="408">
        <f t="shared" si="47"/>
        <v>0</v>
      </c>
      <c r="BI58" s="408">
        <f t="shared" si="47"/>
        <v>0</v>
      </c>
      <c r="BJ58" s="408">
        <f t="shared" si="47"/>
        <v>0</v>
      </c>
      <c r="BK58" s="408">
        <f t="shared" si="47"/>
        <v>0</v>
      </c>
      <c r="BL58" s="408">
        <f t="shared" si="47"/>
        <v>0</v>
      </c>
      <c r="BM58" s="408">
        <f t="shared" si="47"/>
        <v>0</v>
      </c>
      <c r="BN58" s="408">
        <f t="shared" si="47"/>
        <v>0</v>
      </c>
      <c r="BO58" s="408">
        <f t="shared" si="47"/>
        <v>0</v>
      </c>
      <c r="BP58" s="408">
        <f t="shared" si="47"/>
        <v>0</v>
      </c>
      <c r="BQ58" s="408">
        <f t="shared" si="47"/>
        <v>0</v>
      </c>
      <c r="BR58" s="408">
        <f t="shared" si="47"/>
        <v>0</v>
      </c>
      <c r="BS58" s="408">
        <f t="shared" si="47"/>
        <v>0</v>
      </c>
      <c r="BT58" s="408">
        <f t="shared" si="47"/>
        <v>0</v>
      </c>
      <c r="BU58" s="408">
        <f t="shared" si="47"/>
        <v>0</v>
      </c>
      <c r="BV58" s="408">
        <f t="shared" si="47"/>
        <v>0</v>
      </c>
      <c r="BW58" s="408">
        <f t="shared" si="47"/>
        <v>0</v>
      </c>
      <c r="BX58" s="408">
        <f t="shared" si="47"/>
        <v>0</v>
      </c>
      <c r="BY58" s="408">
        <f t="shared" si="47"/>
        <v>0</v>
      </c>
      <c r="BZ58" s="408">
        <f t="shared" ref="BZ58:CE58" si="48">SUM(BZ54:BZ57)</f>
        <v>0</v>
      </c>
      <c r="CA58" s="408">
        <f t="shared" si="48"/>
        <v>0</v>
      </c>
      <c r="CB58" s="408">
        <f t="shared" si="48"/>
        <v>0</v>
      </c>
      <c r="CC58" s="408">
        <f t="shared" si="48"/>
        <v>0</v>
      </c>
      <c r="CD58" s="408">
        <f t="shared" si="48"/>
        <v>0</v>
      </c>
      <c r="CE58" s="408">
        <f t="shared" si="48"/>
        <v>0</v>
      </c>
    </row>
    <row r="59" spans="1:83">
      <c r="A59" s="439"/>
      <c r="B59" s="756" t="s">
        <v>786</v>
      </c>
      <c r="C59" s="757"/>
      <c r="D59" s="757"/>
      <c r="E59" s="757"/>
      <c r="F59" s="758"/>
      <c r="G59" s="417"/>
      <c r="H59" s="416" t="s">
        <v>701</v>
      </c>
      <c r="I59" s="417"/>
      <c r="J59" s="440"/>
      <c r="L59" s="408" t="s">
        <v>787</v>
      </c>
    </row>
    <row r="60" spans="1:83">
      <c r="A60" s="439"/>
      <c r="B60" s="756" t="s">
        <v>788</v>
      </c>
      <c r="C60" s="757"/>
      <c r="D60" s="757"/>
      <c r="E60" s="757"/>
      <c r="F60" s="758"/>
      <c r="G60" s="417"/>
      <c r="H60" s="416" t="s">
        <v>701</v>
      </c>
      <c r="I60" s="417"/>
      <c r="J60" s="440"/>
      <c r="L60" s="408" t="s">
        <v>765</v>
      </c>
      <c r="M60" s="408">
        <v>30</v>
      </c>
    </row>
    <row r="61" spans="1:83">
      <c r="A61" s="438"/>
      <c r="B61" s="421"/>
      <c r="C61" s="759" t="s">
        <v>771</v>
      </c>
      <c r="D61" s="760"/>
      <c r="E61" s="760"/>
      <c r="F61" s="761"/>
      <c r="G61" s="421">
        <f>SUM(G58:G60)</f>
        <v>100</v>
      </c>
      <c r="H61" s="421"/>
      <c r="I61" s="421"/>
      <c r="J61" s="438"/>
      <c r="L61" s="408" t="s">
        <v>789</v>
      </c>
      <c r="M61" s="408">
        <v>35</v>
      </c>
    </row>
    <row r="62" spans="1:83">
      <c r="A62" s="438"/>
      <c r="J62" s="438"/>
      <c r="L62" s="408" t="s">
        <v>790</v>
      </c>
      <c r="M62" s="408">
        <v>20</v>
      </c>
    </row>
    <row r="63" spans="1:83" ht="18.75" customHeight="1">
      <c r="A63" s="438"/>
      <c r="B63" s="762" t="s">
        <v>791</v>
      </c>
      <c r="C63" s="763"/>
      <c r="D63" s="763"/>
      <c r="E63" s="763"/>
      <c r="F63" s="764"/>
      <c r="G63" s="445">
        <f>SUM(G36,G42,G49,G52,G56,G61)</f>
        <v>20706</v>
      </c>
      <c r="H63" s="438" t="s">
        <v>745</v>
      </c>
      <c r="I63" s="438"/>
      <c r="J63" s="438"/>
    </row>
    <row r="64" spans="1:83">
      <c r="L64" s="408" t="s">
        <v>760</v>
      </c>
    </row>
    <row r="65" spans="1:14" ht="18.75" customHeight="1">
      <c r="A65" s="765" t="s">
        <v>792</v>
      </c>
      <c r="B65" s="766"/>
      <c r="C65" s="766"/>
      <c r="D65" s="766"/>
      <c r="E65" s="766"/>
      <c r="F65" s="767"/>
      <c r="G65" s="446">
        <f>IF(G63-G28&lt;0,0,ROUND(G63-G28,0))</f>
        <v>6010</v>
      </c>
      <c r="H65" s="447" t="s">
        <v>745</v>
      </c>
      <c r="I65" s="447"/>
      <c r="J65" s="448"/>
      <c r="L65" s="408" t="s">
        <v>766</v>
      </c>
      <c r="M65" s="408">
        <v>40</v>
      </c>
    </row>
    <row r="66" spans="1:14" ht="18.75" customHeight="1">
      <c r="A66" s="753" t="str">
        <f>IF(G65=0,"夫の死亡保険は不要です","夫の死亡保険は"&amp;G65&amp;"万円必要です")</f>
        <v>夫の死亡保険は6010万円必要です</v>
      </c>
      <c r="B66" s="754"/>
      <c r="C66" s="754"/>
      <c r="D66" s="754"/>
      <c r="E66" s="754"/>
      <c r="F66" s="754"/>
      <c r="G66" s="754"/>
      <c r="H66" s="754"/>
      <c r="I66" s="754"/>
      <c r="J66" s="755"/>
      <c r="L66" s="408" t="s">
        <v>793</v>
      </c>
      <c r="M66" s="408">
        <v>170</v>
      </c>
    </row>
    <row r="68" spans="1:14">
      <c r="L68" s="408" t="s">
        <v>761</v>
      </c>
    </row>
    <row r="69" spans="1:14">
      <c r="L69" s="408" t="s">
        <v>767</v>
      </c>
      <c r="M69" s="408">
        <v>55</v>
      </c>
    </row>
    <row r="70" spans="1:14">
      <c r="L70" s="408" t="s">
        <v>794</v>
      </c>
      <c r="M70" s="408">
        <v>145</v>
      </c>
    </row>
    <row r="72" spans="1:14">
      <c r="L72" s="408" t="s">
        <v>762</v>
      </c>
    </row>
    <row r="73" spans="1:14">
      <c r="L73" s="408" t="s">
        <v>795</v>
      </c>
      <c r="M73" s="408">
        <v>55</v>
      </c>
    </row>
    <row r="74" spans="1:14">
      <c r="L74" s="408" t="s">
        <v>768</v>
      </c>
      <c r="M74" s="408">
        <v>110</v>
      </c>
    </row>
    <row r="76" spans="1:14">
      <c r="L76" s="408" t="s">
        <v>763</v>
      </c>
    </row>
    <row r="77" spans="1:14">
      <c r="L77" s="408" t="s">
        <v>796</v>
      </c>
      <c r="M77" s="408">
        <v>65</v>
      </c>
    </row>
    <row r="78" spans="1:14">
      <c r="L78" s="408" t="s">
        <v>769</v>
      </c>
      <c r="M78" s="408">
        <v>105</v>
      </c>
    </row>
    <row r="79" spans="1:14">
      <c r="L79" s="408" t="s">
        <v>797</v>
      </c>
      <c r="M79" s="408">
        <v>140</v>
      </c>
    </row>
    <row r="80" spans="1:14">
      <c r="L80" s="408" t="s">
        <v>798</v>
      </c>
      <c r="M80" s="408">
        <v>270</v>
      </c>
      <c r="N80" s="408" t="s">
        <v>799</v>
      </c>
    </row>
    <row r="81" spans="12:14">
      <c r="L81" s="408" t="s">
        <v>800</v>
      </c>
      <c r="M81" s="408">
        <v>600</v>
      </c>
      <c r="N81" s="408" t="s">
        <v>801</v>
      </c>
    </row>
  </sheetData>
  <sheetProtection algorithmName="SHA-512" hashValue="61W7nFdPq03fsFDfiLaNjTveKNJCggKOavUuVo12e1LujSa92luemRlXJitvusQeUA6xkSeXafMoG5+akCRL6Q==" saltValue="zCKTgQu5BQPwNawlh2Zakg==" spinCount="100000" sheet="1" objects="1" scenarios="1"/>
  <mergeCells count="49">
    <mergeCell ref="Y9:Z9"/>
    <mergeCell ref="B4:I4"/>
    <mergeCell ref="B6:F6"/>
    <mergeCell ref="B7:F7"/>
    <mergeCell ref="B8:F8"/>
    <mergeCell ref="B9:F9"/>
    <mergeCell ref="M9:N9"/>
    <mergeCell ref="O9:P9"/>
    <mergeCell ref="Q9:R9"/>
    <mergeCell ref="S9:T9"/>
    <mergeCell ref="U9:V9"/>
    <mergeCell ref="W9:X9"/>
    <mergeCell ref="Y10:Z10"/>
    <mergeCell ref="W10:X10"/>
    <mergeCell ref="B16:F16"/>
    <mergeCell ref="B18:F18"/>
    <mergeCell ref="B19:F19"/>
    <mergeCell ref="B15:F15"/>
    <mergeCell ref="B11:F11"/>
    <mergeCell ref="B12:F12"/>
    <mergeCell ref="B13:F13"/>
    <mergeCell ref="B14:F14"/>
    <mergeCell ref="U10:V10"/>
    <mergeCell ref="M10:N10"/>
    <mergeCell ref="O10:P10"/>
    <mergeCell ref="Q10:R10"/>
    <mergeCell ref="S10:T10"/>
    <mergeCell ref="B20:F20"/>
    <mergeCell ref="B21:F21"/>
    <mergeCell ref="C56:F56"/>
    <mergeCell ref="B28:F28"/>
    <mergeCell ref="B30:I30"/>
    <mergeCell ref="B32:F32"/>
    <mergeCell ref="B33:E33"/>
    <mergeCell ref="B34:E34"/>
    <mergeCell ref="B35:E35"/>
    <mergeCell ref="B39:F39"/>
    <mergeCell ref="B40:E40"/>
    <mergeCell ref="B41:E41"/>
    <mergeCell ref="C49:F49"/>
    <mergeCell ref="C52:F52"/>
    <mergeCell ref="B26:F26"/>
    <mergeCell ref="A66:J66"/>
    <mergeCell ref="B58:F58"/>
    <mergeCell ref="B59:F59"/>
    <mergeCell ref="B60:F60"/>
    <mergeCell ref="C61:F61"/>
    <mergeCell ref="B63:F63"/>
    <mergeCell ref="A65:F65"/>
  </mergeCells>
  <phoneticPr fontId="70"/>
  <dataValidations count="7">
    <dataValidation type="whole" allowBlank="1" showInputMessage="1" showErrorMessage="1" sqref="G41" xr:uid="{150011DF-473B-4768-AB42-B12ED402A004}">
      <formula1>0</formula1>
      <formula2>1000</formula2>
    </dataValidation>
    <dataValidation type="list" allowBlank="1" showInputMessage="1" showErrorMessage="1" sqref="F45:F48" xr:uid="{0BDF484F-F6C2-462F-9D07-7FE782D9856B}">
      <formula1>$L$69:$L$70</formula1>
    </dataValidation>
    <dataValidation type="list" allowBlank="1" showInputMessage="1" showErrorMessage="1" sqref="E45:E48" xr:uid="{90937204-12CE-4001-8F0A-500206519116}">
      <formula1>$L$65:$L$66</formula1>
    </dataValidation>
    <dataValidation type="list" allowBlank="1" showInputMessage="1" showErrorMessage="1" sqref="H45:H48" xr:uid="{11CC72AD-0400-49EB-AED3-8AD7FC1AF994}">
      <formula1>$L$77:$L$81</formula1>
    </dataValidation>
    <dataValidation type="list" allowBlank="1" showInputMessage="1" showErrorMessage="1" sqref="G45:G48" xr:uid="{F068DEBA-9358-4BBE-944B-44879FE161D7}">
      <formula1>$L$73:$L$74</formula1>
    </dataValidation>
    <dataValidation type="list" allowBlank="1" showInputMessage="1" showErrorMessage="1" sqref="D45:D48" xr:uid="{5796B47B-EB67-42A9-A58A-4A8068DFA311}">
      <formula1>$L$60:$L$62</formula1>
    </dataValidation>
    <dataValidation type="list" allowBlank="1" showInputMessage="1" showErrorMessage="1" sqref="G12:G15" xr:uid="{155067CE-400F-4048-902D-B7D4C416093D}">
      <formula1>$M$7:$AF$7</formula1>
    </dataValidation>
  </dataValidations>
  <printOptions horizontalCentered="1"/>
  <pageMargins left="0.31496062992125984" right="0.31496062992125984" top="0.35433070866141736" bottom="0.35433070866141736" header="0.31496062992125984" footer="0.31496062992125984"/>
  <pageSetup paperSize="9" scale="86"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A2FA3-C9B0-4554-BA0C-C1D243899A9F}">
  <dimension ref="B1:J58"/>
  <sheetViews>
    <sheetView zoomScaleNormal="100" workbookViewId="0">
      <selection activeCell="B1" sqref="B1"/>
    </sheetView>
  </sheetViews>
  <sheetFormatPr defaultRowHeight="15" customHeight="1"/>
  <cols>
    <col min="1" max="1" width="0.75" style="198" customWidth="1"/>
    <col min="2" max="2" width="6.375" style="199" customWidth="1"/>
    <col min="3" max="16384" width="9" style="198"/>
  </cols>
  <sheetData>
    <row r="1" spans="2:10" ht="15" customHeight="1">
      <c r="B1" s="259" t="s">
        <v>612</v>
      </c>
      <c r="D1" s="259"/>
    </row>
    <row r="2" spans="2:10" ht="15" customHeight="1">
      <c r="B2" s="151" t="s">
        <v>667</v>
      </c>
      <c r="D2" s="151"/>
    </row>
    <row r="3" spans="2:10" ht="15" customHeight="1">
      <c r="B3" s="151" t="s">
        <v>668</v>
      </c>
      <c r="D3" s="151"/>
    </row>
    <row r="4" spans="2:10" ht="15" customHeight="1">
      <c r="E4" s="363" t="s">
        <v>669</v>
      </c>
      <c r="F4" s="362">
        <v>100</v>
      </c>
      <c r="G4" s="198" t="s">
        <v>665</v>
      </c>
      <c r="H4" s="364"/>
      <c r="I4" s="198" t="s">
        <v>670</v>
      </c>
    </row>
    <row r="5" spans="2:10" ht="15" customHeight="1">
      <c r="E5" s="363" t="s">
        <v>672</v>
      </c>
      <c r="F5" s="362">
        <v>65</v>
      </c>
      <c r="G5" s="198" t="s">
        <v>671</v>
      </c>
      <c r="H5" s="365"/>
      <c r="I5" s="198" t="s">
        <v>673</v>
      </c>
    </row>
    <row r="7" spans="2:10" ht="30" customHeight="1">
      <c r="C7" s="200" t="s">
        <v>40</v>
      </c>
      <c r="D7" s="200" t="s">
        <v>664</v>
      </c>
      <c r="E7" s="366" t="s">
        <v>611</v>
      </c>
      <c r="F7" s="202" t="s">
        <v>349</v>
      </c>
      <c r="G7" s="200" t="s">
        <v>350</v>
      </c>
      <c r="H7" s="201" t="s">
        <v>351</v>
      </c>
      <c r="I7" s="201" t="s">
        <v>610</v>
      </c>
      <c r="J7" s="201" t="s">
        <v>352</v>
      </c>
    </row>
    <row r="8" spans="2:10" ht="15" customHeight="1">
      <c r="B8" s="199" t="s">
        <v>666</v>
      </c>
      <c r="C8" s="200">
        <f ca="1">YEAR(TODAY())</f>
        <v>2025</v>
      </c>
      <c r="D8" s="358">
        <v>35</v>
      </c>
      <c r="E8" s="359">
        <v>0.05</v>
      </c>
      <c r="F8" s="360">
        <v>36</v>
      </c>
      <c r="G8" s="269">
        <f>F4+F8</f>
        <v>136</v>
      </c>
      <c r="H8" s="361">
        <v>2E-3</v>
      </c>
      <c r="I8" s="269">
        <f>(F4+F8)*(1+E8-H8)</f>
        <v>142.52800000000002</v>
      </c>
      <c r="J8" s="367">
        <f>(I8-G8)/G8</f>
        <v>4.8000000000000147E-2</v>
      </c>
    </row>
    <row r="9" spans="2:10" ht="15" customHeight="1">
      <c r="B9" s="199" t="s">
        <v>614</v>
      </c>
      <c r="C9" s="200">
        <f ca="1">C8+1</f>
        <v>2026</v>
      </c>
      <c r="D9" s="200">
        <f>D8+1</f>
        <v>36</v>
      </c>
      <c r="E9" s="355">
        <f>E$8</f>
        <v>0.05</v>
      </c>
      <c r="F9" s="356">
        <f>IF(D9&gt;F$5,0,F$8)</f>
        <v>36</v>
      </c>
      <c r="G9" s="269">
        <f>G8+F9</f>
        <v>172</v>
      </c>
      <c r="H9" s="357">
        <f>H$8</f>
        <v>2E-3</v>
      </c>
      <c r="I9" s="269">
        <f>I8*(1+E9-H9)+F9</f>
        <v>185.36934400000004</v>
      </c>
      <c r="J9" s="367">
        <f t="shared" ref="J9:J58" si="0">(I9-G9)/G9</f>
        <v>7.772874418604675E-2</v>
      </c>
    </row>
    <row r="10" spans="2:10" ht="15" customHeight="1">
      <c r="B10" s="199" t="s">
        <v>615</v>
      </c>
      <c r="C10" s="200">
        <f t="shared" ref="C10:C43" ca="1" si="1">C9+1</f>
        <v>2027</v>
      </c>
      <c r="D10" s="200">
        <f t="shared" ref="D10:D43" si="2">D9+1</f>
        <v>37</v>
      </c>
      <c r="E10" s="355">
        <f t="shared" ref="E10:E58" si="3">E$8</f>
        <v>0.05</v>
      </c>
      <c r="F10" s="356">
        <f t="shared" ref="F10:F58" si="4">IF(D10&gt;F$5,0,F$8)</f>
        <v>36</v>
      </c>
      <c r="G10" s="269">
        <f t="shared" ref="G10:G43" si="5">G9+F10</f>
        <v>208</v>
      </c>
      <c r="H10" s="357">
        <f t="shared" ref="H10:H58" si="6">H$8</f>
        <v>2E-3</v>
      </c>
      <c r="I10" s="269">
        <f>I9*(1+E10-H10)+F10</f>
        <v>230.26707251200006</v>
      </c>
      <c r="J10" s="367">
        <f t="shared" si="0"/>
        <v>0.1070532332307695</v>
      </c>
    </row>
    <row r="11" spans="2:10" ht="15" customHeight="1">
      <c r="B11" s="199" t="s">
        <v>616</v>
      </c>
      <c r="C11" s="200">
        <f t="shared" ca="1" si="1"/>
        <v>2028</v>
      </c>
      <c r="D11" s="200">
        <f t="shared" si="2"/>
        <v>38</v>
      </c>
      <c r="E11" s="355">
        <f t="shared" si="3"/>
        <v>0.05</v>
      </c>
      <c r="F11" s="356">
        <f t="shared" si="4"/>
        <v>36</v>
      </c>
      <c r="G11" s="269">
        <f t="shared" si="5"/>
        <v>244</v>
      </c>
      <c r="H11" s="357">
        <f t="shared" si="6"/>
        <v>2E-3</v>
      </c>
      <c r="I11" s="269">
        <f>I10*(1+E11-H11)+F11</f>
        <v>277.31989199257606</v>
      </c>
      <c r="J11" s="367">
        <f t="shared" si="0"/>
        <v>0.13655693439580352</v>
      </c>
    </row>
    <row r="12" spans="2:10" ht="15" customHeight="1">
      <c r="B12" s="199" t="s">
        <v>617</v>
      </c>
      <c r="C12" s="200">
        <f t="shared" ca="1" si="1"/>
        <v>2029</v>
      </c>
      <c r="D12" s="200">
        <f t="shared" si="2"/>
        <v>39</v>
      </c>
      <c r="E12" s="355">
        <f t="shared" si="3"/>
        <v>0.05</v>
      </c>
      <c r="F12" s="356">
        <f>IF(D12&gt;F$5,0,F$8)</f>
        <v>36</v>
      </c>
      <c r="G12" s="269">
        <f t="shared" si="5"/>
        <v>280</v>
      </c>
      <c r="H12" s="357">
        <f t="shared" si="6"/>
        <v>2E-3</v>
      </c>
      <c r="I12" s="269">
        <f>I11*(1+E12-H12)+F12</f>
        <v>326.63124680821971</v>
      </c>
      <c r="J12" s="367">
        <f t="shared" si="0"/>
        <v>0.16654016717221326</v>
      </c>
    </row>
    <row r="13" spans="2:10" ht="15" customHeight="1">
      <c r="B13" s="199" t="s">
        <v>618</v>
      </c>
      <c r="C13" s="200">
        <f t="shared" ca="1" si="1"/>
        <v>2030</v>
      </c>
      <c r="D13" s="200">
        <f t="shared" si="2"/>
        <v>40</v>
      </c>
      <c r="E13" s="355">
        <f t="shared" si="3"/>
        <v>0.05</v>
      </c>
      <c r="F13" s="356">
        <f t="shared" si="4"/>
        <v>36</v>
      </c>
      <c r="G13" s="269">
        <f t="shared" si="5"/>
        <v>316</v>
      </c>
      <c r="H13" s="357">
        <f t="shared" si="6"/>
        <v>2E-3</v>
      </c>
      <c r="I13" s="269">
        <f>I12*(1+E13-H13)+F13</f>
        <v>378.30954665501429</v>
      </c>
      <c r="J13" s="367">
        <f t="shared" si="0"/>
        <v>0.19718210966776673</v>
      </c>
    </row>
    <row r="14" spans="2:10" ht="15" customHeight="1">
      <c r="B14" s="199" t="s">
        <v>619</v>
      </c>
      <c r="C14" s="200">
        <f t="shared" ca="1" si="1"/>
        <v>2031</v>
      </c>
      <c r="D14" s="200">
        <f t="shared" si="2"/>
        <v>41</v>
      </c>
      <c r="E14" s="355">
        <f t="shared" si="3"/>
        <v>0.05</v>
      </c>
      <c r="F14" s="356">
        <f t="shared" si="4"/>
        <v>36</v>
      </c>
      <c r="G14" s="269">
        <f t="shared" si="5"/>
        <v>352</v>
      </c>
      <c r="H14" s="357">
        <f t="shared" si="6"/>
        <v>2E-3</v>
      </c>
      <c r="I14" s="269">
        <f t="shared" ref="I14:I43" si="7">I13*(1+E14-H14)+F14</f>
        <v>432.46840489445498</v>
      </c>
      <c r="J14" s="367">
        <f t="shared" si="0"/>
        <v>0.22860342299561073</v>
      </c>
    </row>
    <row r="15" spans="2:10" ht="15" customHeight="1">
      <c r="B15" s="199" t="s">
        <v>620</v>
      </c>
      <c r="C15" s="200">
        <f t="shared" ca="1" si="1"/>
        <v>2032</v>
      </c>
      <c r="D15" s="200">
        <f t="shared" si="2"/>
        <v>42</v>
      </c>
      <c r="E15" s="355">
        <f t="shared" si="3"/>
        <v>0.05</v>
      </c>
      <c r="F15" s="356">
        <f t="shared" si="4"/>
        <v>36</v>
      </c>
      <c r="G15" s="269">
        <f t="shared" si="5"/>
        <v>388</v>
      </c>
      <c r="H15" s="357">
        <f t="shared" si="6"/>
        <v>2E-3</v>
      </c>
      <c r="I15" s="269">
        <f t="shared" si="7"/>
        <v>489.22688832938883</v>
      </c>
      <c r="J15" s="367">
        <f t="shared" si="0"/>
        <v>0.26089404208605366</v>
      </c>
    </row>
    <row r="16" spans="2:10" ht="15" customHeight="1">
      <c r="B16" s="199" t="s">
        <v>621</v>
      </c>
      <c r="C16" s="200">
        <f t="shared" ca="1" si="1"/>
        <v>2033</v>
      </c>
      <c r="D16" s="200">
        <f t="shared" si="2"/>
        <v>43</v>
      </c>
      <c r="E16" s="355">
        <f t="shared" si="3"/>
        <v>0.05</v>
      </c>
      <c r="F16" s="356">
        <f t="shared" si="4"/>
        <v>36</v>
      </c>
      <c r="G16" s="269">
        <f t="shared" si="5"/>
        <v>424</v>
      </c>
      <c r="H16" s="357">
        <f t="shared" si="6"/>
        <v>2E-3</v>
      </c>
      <c r="I16" s="269">
        <f t="shared" si="7"/>
        <v>548.70977896919953</v>
      </c>
      <c r="J16" s="367">
        <f t="shared" si="0"/>
        <v>0.29412683719150834</v>
      </c>
    </row>
    <row r="17" spans="2:10" ht="15" customHeight="1">
      <c r="B17" s="199" t="s">
        <v>622</v>
      </c>
      <c r="C17" s="200">
        <f t="shared" ca="1" si="1"/>
        <v>2034</v>
      </c>
      <c r="D17" s="200">
        <f t="shared" si="2"/>
        <v>44</v>
      </c>
      <c r="E17" s="355">
        <f t="shared" si="3"/>
        <v>0.05</v>
      </c>
      <c r="F17" s="356">
        <f t="shared" si="4"/>
        <v>36</v>
      </c>
      <c r="G17" s="269">
        <f t="shared" si="5"/>
        <v>460</v>
      </c>
      <c r="H17" s="357">
        <f t="shared" si="6"/>
        <v>2E-3</v>
      </c>
      <c r="I17" s="269">
        <f t="shared" si="7"/>
        <v>611.04784835972112</v>
      </c>
      <c r="J17" s="367">
        <f t="shared" si="0"/>
        <v>0.32836488773852418</v>
      </c>
    </row>
    <row r="18" spans="2:10" ht="15" customHeight="1">
      <c r="B18" s="199" t="s">
        <v>623</v>
      </c>
      <c r="C18" s="200">
        <f t="shared" ca="1" si="1"/>
        <v>2035</v>
      </c>
      <c r="D18" s="200">
        <f t="shared" si="2"/>
        <v>45</v>
      </c>
      <c r="E18" s="355">
        <f t="shared" si="3"/>
        <v>0.05</v>
      </c>
      <c r="F18" s="356">
        <f t="shared" si="4"/>
        <v>36</v>
      </c>
      <c r="G18" s="269">
        <f t="shared" si="5"/>
        <v>496</v>
      </c>
      <c r="H18" s="357">
        <f t="shared" si="6"/>
        <v>2E-3</v>
      </c>
      <c r="I18" s="269">
        <f t="shared" si="7"/>
        <v>676.37814508098779</v>
      </c>
      <c r="J18" s="367">
        <f t="shared" si="0"/>
        <v>0.36366561508263667</v>
      </c>
    </row>
    <row r="19" spans="2:10" ht="15" customHeight="1">
      <c r="B19" s="199" t="s">
        <v>624</v>
      </c>
      <c r="C19" s="200">
        <f t="shared" ca="1" si="1"/>
        <v>2036</v>
      </c>
      <c r="D19" s="200">
        <f t="shared" si="2"/>
        <v>46</v>
      </c>
      <c r="E19" s="355">
        <f t="shared" si="3"/>
        <v>0.05</v>
      </c>
      <c r="F19" s="356">
        <f t="shared" si="4"/>
        <v>36</v>
      </c>
      <c r="G19" s="269">
        <f t="shared" si="5"/>
        <v>532</v>
      </c>
      <c r="H19" s="357">
        <f t="shared" si="6"/>
        <v>2E-3</v>
      </c>
      <c r="I19" s="269">
        <f t="shared" si="7"/>
        <v>744.84429604487525</v>
      </c>
      <c r="J19" s="367">
        <f t="shared" si="0"/>
        <v>0.40008326324224669</v>
      </c>
    </row>
    <row r="20" spans="2:10" ht="15" customHeight="1">
      <c r="B20" s="199" t="s">
        <v>625</v>
      </c>
      <c r="C20" s="200">
        <f t="shared" ca="1" si="1"/>
        <v>2037</v>
      </c>
      <c r="D20" s="200">
        <f t="shared" si="2"/>
        <v>47</v>
      </c>
      <c r="E20" s="355">
        <f t="shared" si="3"/>
        <v>0.05</v>
      </c>
      <c r="F20" s="356">
        <f t="shared" si="4"/>
        <v>36</v>
      </c>
      <c r="G20" s="269">
        <f t="shared" si="5"/>
        <v>568</v>
      </c>
      <c r="H20" s="357">
        <f t="shared" si="6"/>
        <v>2E-3</v>
      </c>
      <c r="I20" s="269">
        <f t="shared" si="7"/>
        <v>816.59682225502934</v>
      </c>
      <c r="J20" s="367">
        <f t="shared" si="0"/>
        <v>0.43767046171660096</v>
      </c>
    </row>
    <row r="21" spans="2:10" ht="15" customHeight="1">
      <c r="B21" s="199" t="s">
        <v>626</v>
      </c>
      <c r="C21" s="200">
        <f t="shared" ca="1" si="1"/>
        <v>2038</v>
      </c>
      <c r="D21" s="200">
        <f t="shared" si="2"/>
        <v>48</v>
      </c>
      <c r="E21" s="355">
        <f t="shared" si="3"/>
        <v>0.05</v>
      </c>
      <c r="F21" s="356">
        <f t="shared" si="4"/>
        <v>36</v>
      </c>
      <c r="G21" s="269">
        <f t="shared" si="5"/>
        <v>604</v>
      </c>
      <c r="H21" s="357">
        <f t="shared" si="6"/>
        <v>2E-3</v>
      </c>
      <c r="I21" s="269">
        <f t="shared" si="7"/>
        <v>891.79346972327073</v>
      </c>
      <c r="J21" s="367">
        <f t="shared" si="0"/>
        <v>0.47647925450872636</v>
      </c>
    </row>
    <row r="22" spans="2:10" ht="15" customHeight="1">
      <c r="B22" s="199" t="s">
        <v>627</v>
      </c>
      <c r="C22" s="200">
        <f t="shared" ca="1" si="1"/>
        <v>2039</v>
      </c>
      <c r="D22" s="200">
        <f t="shared" si="2"/>
        <v>49</v>
      </c>
      <c r="E22" s="355">
        <f t="shared" si="3"/>
        <v>0.05</v>
      </c>
      <c r="F22" s="356">
        <f t="shared" si="4"/>
        <v>36</v>
      </c>
      <c r="G22" s="269">
        <f t="shared" si="5"/>
        <v>640</v>
      </c>
      <c r="H22" s="357">
        <f t="shared" si="6"/>
        <v>2E-3</v>
      </c>
      <c r="I22" s="269">
        <f t="shared" si="7"/>
        <v>970.59955626998772</v>
      </c>
      <c r="J22" s="367">
        <f t="shared" si="0"/>
        <v>0.51656180667185581</v>
      </c>
    </row>
    <row r="23" spans="2:10" ht="15" customHeight="1">
      <c r="B23" s="199" t="s">
        <v>628</v>
      </c>
      <c r="C23" s="200">
        <f t="shared" ca="1" si="1"/>
        <v>2040</v>
      </c>
      <c r="D23" s="200">
        <f t="shared" si="2"/>
        <v>50</v>
      </c>
      <c r="E23" s="355">
        <f t="shared" si="3"/>
        <v>0.05</v>
      </c>
      <c r="F23" s="356">
        <f t="shared" si="4"/>
        <v>36</v>
      </c>
      <c r="G23" s="269">
        <f t="shared" si="5"/>
        <v>676</v>
      </c>
      <c r="H23" s="357">
        <f t="shared" si="6"/>
        <v>2E-3</v>
      </c>
      <c r="I23" s="269">
        <f t="shared" si="7"/>
        <v>1053.1883349709472</v>
      </c>
      <c r="J23" s="367">
        <f t="shared" si="0"/>
        <v>0.55797090972033603</v>
      </c>
    </row>
    <row r="24" spans="2:10" ht="15" customHeight="1">
      <c r="B24" s="199" t="s">
        <v>629</v>
      </c>
      <c r="C24" s="200">
        <f t="shared" ca="1" si="1"/>
        <v>2041</v>
      </c>
      <c r="D24" s="200">
        <f t="shared" si="2"/>
        <v>51</v>
      </c>
      <c r="E24" s="355">
        <f t="shared" si="3"/>
        <v>0.05</v>
      </c>
      <c r="F24" s="356">
        <f t="shared" si="4"/>
        <v>36</v>
      </c>
      <c r="G24" s="269">
        <f t="shared" si="5"/>
        <v>712</v>
      </c>
      <c r="H24" s="357">
        <f t="shared" si="6"/>
        <v>2E-3</v>
      </c>
      <c r="I24" s="269">
        <f t="shared" si="7"/>
        <v>1139.7413750495527</v>
      </c>
      <c r="J24" s="367">
        <f t="shared" si="0"/>
        <v>0.60076035821566398</v>
      </c>
    </row>
    <row r="25" spans="2:10" ht="15" customHeight="1">
      <c r="B25" s="199" t="s">
        <v>630</v>
      </c>
      <c r="C25" s="200">
        <f t="shared" ca="1" si="1"/>
        <v>2042</v>
      </c>
      <c r="D25" s="200">
        <f t="shared" si="2"/>
        <v>52</v>
      </c>
      <c r="E25" s="355">
        <f t="shared" si="3"/>
        <v>0.05</v>
      </c>
      <c r="F25" s="356">
        <f t="shared" si="4"/>
        <v>36</v>
      </c>
      <c r="G25" s="269">
        <f t="shared" si="5"/>
        <v>748</v>
      </c>
      <c r="H25" s="357">
        <f t="shared" si="6"/>
        <v>2E-3</v>
      </c>
      <c r="I25" s="269">
        <f t="shared" si="7"/>
        <v>1230.4489610519313</v>
      </c>
      <c r="J25" s="367">
        <f t="shared" si="0"/>
        <v>0.64498524204803653</v>
      </c>
    </row>
    <row r="26" spans="2:10" ht="15" customHeight="1">
      <c r="B26" s="199" t="s">
        <v>631</v>
      </c>
      <c r="C26" s="200">
        <f t="shared" ca="1" si="1"/>
        <v>2043</v>
      </c>
      <c r="D26" s="200">
        <f t="shared" si="2"/>
        <v>53</v>
      </c>
      <c r="E26" s="355">
        <f t="shared" si="3"/>
        <v>0.05</v>
      </c>
      <c r="F26" s="356">
        <f t="shared" si="4"/>
        <v>36</v>
      </c>
      <c r="G26" s="269">
        <f t="shared" si="5"/>
        <v>784</v>
      </c>
      <c r="H26" s="357">
        <f t="shared" si="6"/>
        <v>2E-3</v>
      </c>
      <c r="I26" s="269">
        <f t="shared" si="7"/>
        <v>1325.5105111824241</v>
      </c>
      <c r="J26" s="367">
        <f t="shared" si="0"/>
        <v>0.69070218263064298</v>
      </c>
    </row>
    <row r="27" spans="2:10" ht="15" customHeight="1">
      <c r="B27" s="199" t="s">
        <v>632</v>
      </c>
      <c r="C27" s="200">
        <f t="shared" ca="1" si="1"/>
        <v>2044</v>
      </c>
      <c r="D27" s="200">
        <f t="shared" si="2"/>
        <v>54</v>
      </c>
      <c r="E27" s="355">
        <f t="shared" si="3"/>
        <v>0.05</v>
      </c>
      <c r="F27" s="356">
        <f t="shared" si="4"/>
        <v>36</v>
      </c>
      <c r="G27" s="269">
        <f t="shared" si="5"/>
        <v>820</v>
      </c>
      <c r="H27" s="357">
        <f t="shared" si="6"/>
        <v>2E-3</v>
      </c>
      <c r="I27" s="269">
        <f t="shared" si="7"/>
        <v>1425.1350157191805</v>
      </c>
      <c r="J27" s="367">
        <f t="shared" si="0"/>
        <v>0.73796953136485421</v>
      </c>
    </row>
    <row r="28" spans="2:10" ht="15" customHeight="1">
      <c r="B28" s="199" t="s">
        <v>633</v>
      </c>
      <c r="C28" s="200">
        <f t="shared" ca="1" si="1"/>
        <v>2045</v>
      </c>
      <c r="D28" s="200">
        <f t="shared" si="2"/>
        <v>55</v>
      </c>
      <c r="E28" s="355">
        <f t="shared" si="3"/>
        <v>0.05</v>
      </c>
      <c r="F28" s="356">
        <f t="shared" si="4"/>
        <v>36</v>
      </c>
      <c r="G28" s="269">
        <f t="shared" si="5"/>
        <v>856</v>
      </c>
      <c r="H28" s="357">
        <f t="shared" si="6"/>
        <v>2E-3</v>
      </c>
      <c r="I28" s="269">
        <f t="shared" si="7"/>
        <v>1529.5414964737013</v>
      </c>
      <c r="J28" s="367">
        <f t="shared" si="0"/>
        <v>0.7868475426094641</v>
      </c>
    </row>
    <row r="29" spans="2:10" ht="15" customHeight="1">
      <c r="B29" s="199" t="s">
        <v>634</v>
      </c>
      <c r="C29" s="200">
        <f t="shared" ca="1" si="1"/>
        <v>2046</v>
      </c>
      <c r="D29" s="200">
        <f t="shared" si="2"/>
        <v>56</v>
      </c>
      <c r="E29" s="355">
        <f t="shared" si="3"/>
        <v>0.05</v>
      </c>
      <c r="F29" s="356">
        <f t="shared" si="4"/>
        <v>36</v>
      </c>
      <c r="G29" s="269">
        <f t="shared" si="5"/>
        <v>892</v>
      </c>
      <c r="H29" s="357">
        <f t="shared" si="6"/>
        <v>2E-3</v>
      </c>
      <c r="I29" s="269">
        <f t="shared" si="7"/>
        <v>1638.959488304439</v>
      </c>
      <c r="J29" s="367">
        <f t="shared" si="0"/>
        <v>0.8373985294892814</v>
      </c>
    </row>
    <row r="30" spans="2:10" ht="15" customHeight="1">
      <c r="B30" s="199" t="s">
        <v>635</v>
      </c>
      <c r="C30" s="200">
        <f t="shared" ca="1" si="1"/>
        <v>2047</v>
      </c>
      <c r="D30" s="200">
        <f t="shared" si="2"/>
        <v>57</v>
      </c>
      <c r="E30" s="355">
        <f t="shared" si="3"/>
        <v>0.05</v>
      </c>
      <c r="F30" s="356">
        <f t="shared" si="4"/>
        <v>36</v>
      </c>
      <c r="G30" s="269">
        <f t="shared" si="5"/>
        <v>928</v>
      </c>
      <c r="H30" s="357">
        <f t="shared" si="6"/>
        <v>2E-3</v>
      </c>
      <c r="I30" s="269">
        <f t="shared" si="7"/>
        <v>1753.6295437430522</v>
      </c>
      <c r="J30" s="367">
        <f t="shared" si="0"/>
        <v>0.88968700834380621</v>
      </c>
    </row>
    <row r="31" spans="2:10" ht="15" customHeight="1">
      <c r="B31" s="199" t="s">
        <v>636</v>
      </c>
      <c r="C31" s="200">
        <f t="shared" ca="1" si="1"/>
        <v>2048</v>
      </c>
      <c r="D31" s="200">
        <f t="shared" si="2"/>
        <v>58</v>
      </c>
      <c r="E31" s="355">
        <f t="shared" si="3"/>
        <v>0.05</v>
      </c>
      <c r="F31" s="356">
        <f t="shared" si="4"/>
        <v>36</v>
      </c>
      <c r="G31" s="269">
        <f t="shared" si="5"/>
        <v>964</v>
      </c>
      <c r="H31" s="357">
        <f t="shared" si="6"/>
        <v>2E-3</v>
      </c>
      <c r="I31" s="269">
        <f t="shared" si="7"/>
        <v>1873.8037618427188</v>
      </c>
      <c r="J31" s="367">
        <f t="shared" si="0"/>
        <v>0.94377983593643033</v>
      </c>
    </row>
    <row r="32" spans="2:10" ht="15" customHeight="1">
      <c r="B32" s="199" t="s">
        <v>637</v>
      </c>
      <c r="C32" s="200">
        <f t="shared" ca="1" si="1"/>
        <v>2049</v>
      </c>
      <c r="D32" s="200">
        <f t="shared" si="2"/>
        <v>59</v>
      </c>
      <c r="E32" s="355">
        <f t="shared" si="3"/>
        <v>0.05</v>
      </c>
      <c r="F32" s="356">
        <f t="shared" si="4"/>
        <v>36</v>
      </c>
      <c r="G32" s="269">
        <f t="shared" si="5"/>
        <v>1000</v>
      </c>
      <c r="H32" s="357">
        <f t="shared" si="6"/>
        <v>2E-3</v>
      </c>
      <c r="I32" s="269">
        <f t="shared" si="7"/>
        <v>1999.7463424111695</v>
      </c>
      <c r="J32" s="367">
        <f t="shared" si="0"/>
        <v>0.99974634241116955</v>
      </c>
    </row>
    <row r="33" spans="2:10" ht="15" customHeight="1">
      <c r="B33" s="199" t="s">
        <v>638</v>
      </c>
      <c r="C33" s="200">
        <f t="shared" ca="1" si="1"/>
        <v>2050</v>
      </c>
      <c r="D33" s="200">
        <f t="shared" si="2"/>
        <v>60</v>
      </c>
      <c r="E33" s="355">
        <f t="shared" si="3"/>
        <v>0.05</v>
      </c>
      <c r="F33" s="356">
        <f t="shared" si="4"/>
        <v>36</v>
      </c>
      <c r="G33" s="269">
        <f t="shared" si="5"/>
        <v>1036</v>
      </c>
      <c r="H33" s="357">
        <f t="shared" si="6"/>
        <v>2E-3</v>
      </c>
      <c r="I33" s="269">
        <f t="shared" si="7"/>
        <v>2131.7341668469057</v>
      </c>
      <c r="J33" s="367">
        <f t="shared" si="0"/>
        <v>1.0576584622074379</v>
      </c>
    </row>
    <row r="34" spans="2:10" ht="15" customHeight="1">
      <c r="B34" s="199" t="s">
        <v>639</v>
      </c>
      <c r="C34" s="200">
        <f t="shared" ca="1" si="1"/>
        <v>2051</v>
      </c>
      <c r="D34" s="200">
        <f t="shared" si="2"/>
        <v>61</v>
      </c>
      <c r="E34" s="355">
        <f t="shared" si="3"/>
        <v>0.05</v>
      </c>
      <c r="F34" s="356">
        <f t="shared" si="4"/>
        <v>36</v>
      </c>
      <c r="G34" s="269">
        <f>G33+F34</f>
        <v>1072</v>
      </c>
      <c r="H34" s="357">
        <f t="shared" si="6"/>
        <v>2E-3</v>
      </c>
      <c r="I34" s="269">
        <f t="shared" si="7"/>
        <v>2270.0574068555575</v>
      </c>
      <c r="J34" s="367">
        <f t="shared" si="0"/>
        <v>1.1175908646040649</v>
      </c>
    </row>
    <row r="35" spans="2:10" ht="15" customHeight="1">
      <c r="B35" s="199" t="s">
        <v>640</v>
      </c>
      <c r="C35" s="200">
        <f t="shared" ca="1" si="1"/>
        <v>2052</v>
      </c>
      <c r="D35" s="200">
        <f t="shared" si="2"/>
        <v>62</v>
      </c>
      <c r="E35" s="355">
        <f t="shared" si="3"/>
        <v>0.05</v>
      </c>
      <c r="F35" s="356">
        <f t="shared" si="4"/>
        <v>36</v>
      </c>
      <c r="G35" s="269">
        <f t="shared" si="5"/>
        <v>1108</v>
      </c>
      <c r="H35" s="357">
        <f t="shared" si="6"/>
        <v>2E-3</v>
      </c>
      <c r="I35" s="269">
        <f t="shared" si="7"/>
        <v>2415.0201623846242</v>
      </c>
      <c r="J35" s="367">
        <f t="shared" si="0"/>
        <v>1.1796210851846789</v>
      </c>
    </row>
    <row r="36" spans="2:10" ht="15" customHeight="1">
      <c r="B36" s="199" t="s">
        <v>641</v>
      </c>
      <c r="C36" s="200">
        <f t="shared" ca="1" si="1"/>
        <v>2053</v>
      </c>
      <c r="D36" s="200">
        <f t="shared" si="2"/>
        <v>63</v>
      </c>
      <c r="E36" s="355">
        <f t="shared" si="3"/>
        <v>0.05</v>
      </c>
      <c r="F36" s="356">
        <f t="shared" si="4"/>
        <v>36</v>
      </c>
      <c r="G36" s="269">
        <f t="shared" si="5"/>
        <v>1144</v>
      </c>
      <c r="H36" s="357">
        <f t="shared" si="6"/>
        <v>2E-3</v>
      </c>
      <c r="I36" s="269">
        <f t="shared" si="7"/>
        <v>2566.9411301790865</v>
      </c>
      <c r="J36" s="367">
        <f t="shared" si="0"/>
        <v>1.2438296592474531</v>
      </c>
    </row>
    <row r="37" spans="2:10" ht="15" customHeight="1">
      <c r="B37" s="199" t="s">
        <v>642</v>
      </c>
      <c r="C37" s="200">
        <f t="shared" ca="1" si="1"/>
        <v>2054</v>
      </c>
      <c r="D37" s="200">
        <f t="shared" si="2"/>
        <v>64</v>
      </c>
      <c r="E37" s="355">
        <f t="shared" si="3"/>
        <v>0.05</v>
      </c>
      <c r="F37" s="356">
        <f t="shared" si="4"/>
        <v>36</v>
      </c>
      <c r="G37" s="269">
        <f t="shared" si="5"/>
        <v>1180</v>
      </c>
      <c r="H37" s="357">
        <f t="shared" si="6"/>
        <v>2E-3</v>
      </c>
      <c r="I37" s="269">
        <f t="shared" si="7"/>
        <v>2726.1543044276827</v>
      </c>
      <c r="J37" s="367">
        <f t="shared" si="0"/>
        <v>1.3103002579895617</v>
      </c>
    </row>
    <row r="38" spans="2:10" ht="15" customHeight="1">
      <c r="B38" s="199" t="s">
        <v>643</v>
      </c>
      <c r="C38" s="200">
        <f t="shared" ca="1" si="1"/>
        <v>2055</v>
      </c>
      <c r="D38" s="200">
        <f t="shared" si="2"/>
        <v>65</v>
      </c>
      <c r="E38" s="355">
        <f t="shared" si="3"/>
        <v>0.05</v>
      </c>
      <c r="F38" s="356">
        <f t="shared" si="4"/>
        <v>36</v>
      </c>
      <c r="G38" s="269">
        <f t="shared" si="5"/>
        <v>1216</v>
      </c>
      <c r="H38" s="357">
        <f t="shared" si="6"/>
        <v>2E-3</v>
      </c>
      <c r="I38" s="269">
        <f t="shared" si="7"/>
        <v>2893.0097110402116</v>
      </c>
      <c r="J38" s="367">
        <f t="shared" si="0"/>
        <v>1.3791198281580688</v>
      </c>
    </row>
    <row r="39" spans="2:10" ht="15" customHeight="1">
      <c r="B39" s="199" t="s">
        <v>644</v>
      </c>
      <c r="C39" s="200">
        <f t="shared" ca="1" si="1"/>
        <v>2056</v>
      </c>
      <c r="D39" s="200">
        <f t="shared" si="2"/>
        <v>66</v>
      </c>
      <c r="E39" s="355">
        <f t="shared" si="3"/>
        <v>0.05</v>
      </c>
      <c r="F39" s="356">
        <f t="shared" si="4"/>
        <v>0</v>
      </c>
      <c r="G39" s="269">
        <f t="shared" si="5"/>
        <v>1216</v>
      </c>
      <c r="H39" s="357">
        <f t="shared" si="6"/>
        <v>2E-3</v>
      </c>
      <c r="I39" s="269">
        <f t="shared" si="7"/>
        <v>3031.874177170142</v>
      </c>
      <c r="J39" s="367">
        <f t="shared" si="0"/>
        <v>1.4933175799096563</v>
      </c>
    </row>
    <row r="40" spans="2:10" ht="15" customHeight="1">
      <c r="B40" s="199" t="s">
        <v>645</v>
      </c>
      <c r="C40" s="200">
        <f t="shared" ca="1" si="1"/>
        <v>2057</v>
      </c>
      <c r="D40" s="200">
        <f t="shared" si="2"/>
        <v>67</v>
      </c>
      <c r="E40" s="355">
        <f t="shared" si="3"/>
        <v>0.05</v>
      </c>
      <c r="F40" s="356">
        <f t="shared" si="4"/>
        <v>0</v>
      </c>
      <c r="G40" s="269">
        <f t="shared" si="5"/>
        <v>1216</v>
      </c>
      <c r="H40" s="357">
        <f t="shared" si="6"/>
        <v>2E-3</v>
      </c>
      <c r="I40" s="269">
        <f t="shared" si="7"/>
        <v>3177.4041376743089</v>
      </c>
      <c r="J40" s="367">
        <f t="shared" si="0"/>
        <v>1.6129968237453198</v>
      </c>
    </row>
    <row r="41" spans="2:10" ht="15" customHeight="1">
      <c r="B41" s="199" t="s">
        <v>646</v>
      </c>
      <c r="C41" s="200">
        <f t="shared" ca="1" si="1"/>
        <v>2058</v>
      </c>
      <c r="D41" s="200">
        <f t="shared" si="2"/>
        <v>68</v>
      </c>
      <c r="E41" s="355">
        <f t="shared" si="3"/>
        <v>0.05</v>
      </c>
      <c r="F41" s="356">
        <f t="shared" si="4"/>
        <v>0</v>
      </c>
      <c r="G41" s="269">
        <f t="shared" si="5"/>
        <v>1216</v>
      </c>
      <c r="H41" s="357">
        <f t="shared" si="6"/>
        <v>2E-3</v>
      </c>
      <c r="I41" s="269">
        <f t="shared" si="7"/>
        <v>3329.9195362826758</v>
      </c>
      <c r="J41" s="367">
        <f t="shared" si="0"/>
        <v>1.7384206712850954</v>
      </c>
    </row>
    <row r="42" spans="2:10" ht="15" customHeight="1">
      <c r="B42" s="199" t="s">
        <v>647</v>
      </c>
      <c r="C42" s="200">
        <f t="shared" ca="1" si="1"/>
        <v>2059</v>
      </c>
      <c r="D42" s="200">
        <f t="shared" si="2"/>
        <v>69</v>
      </c>
      <c r="E42" s="355">
        <f t="shared" si="3"/>
        <v>0.05</v>
      </c>
      <c r="F42" s="356">
        <f t="shared" si="4"/>
        <v>0</v>
      </c>
      <c r="G42" s="269">
        <f t="shared" si="5"/>
        <v>1216</v>
      </c>
      <c r="H42" s="357">
        <f t="shared" si="6"/>
        <v>2E-3</v>
      </c>
      <c r="I42" s="269">
        <f t="shared" si="7"/>
        <v>3489.7556740242444</v>
      </c>
      <c r="J42" s="367">
        <f t="shared" si="0"/>
        <v>1.8698648635067798</v>
      </c>
    </row>
    <row r="43" spans="2:10" ht="15" customHeight="1">
      <c r="B43" s="199" t="s">
        <v>648</v>
      </c>
      <c r="C43" s="200">
        <f t="shared" ca="1" si="1"/>
        <v>2060</v>
      </c>
      <c r="D43" s="200">
        <f t="shared" si="2"/>
        <v>70</v>
      </c>
      <c r="E43" s="355">
        <f t="shared" si="3"/>
        <v>0.05</v>
      </c>
      <c r="F43" s="356">
        <f t="shared" si="4"/>
        <v>0</v>
      </c>
      <c r="G43" s="269">
        <f t="shared" si="5"/>
        <v>1216</v>
      </c>
      <c r="H43" s="357">
        <f t="shared" si="6"/>
        <v>2E-3</v>
      </c>
      <c r="I43" s="269">
        <f t="shared" si="7"/>
        <v>3657.2639463774085</v>
      </c>
      <c r="J43" s="367">
        <f t="shared" si="0"/>
        <v>2.0076183769551057</v>
      </c>
    </row>
    <row r="44" spans="2:10" ht="15" customHeight="1">
      <c r="B44" s="199" t="s">
        <v>649</v>
      </c>
      <c r="C44" s="200">
        <f t="shared" ref="C44:C57" ca="1" si="8">C43+1</f>
        <v>2061</v>
      </c>
      <c r="D44" s="200">
        <f t="shared" ref="D44:D57" si="9">D43+1</f>
        <v>71</v>
      </c>
      <c r="E44" s="355">
        <f t="shared" si="3"/>
        <v>0.05</v>
      </c>
      <c r="F44" s="356">
        <f t="shared" si="4"/>
        <v>0</v>
      </c>
      <c r="G44" s="269">
        <f t="shared" ref="G44:G57" si="10">G43+F44</f>
        <v>1216</v>
      </c>
      <c r="H44" s="357">
        <f t="shared" si="6"/>
        <v>2E-3</v>
      </c>
      <c r="I44" s="269">
        <f t="shared" ref="I44:I57" si="11">I43*(1+E44-H44)+F44</f>
        <v>3832.8126158035243</v>
      </c>
      <c r="J44" s="367">
        <f t="shared" si="0"/>
        <v>2.1519840590489507</v>
      </c>
    </row>
    <row r="45" spans="2:10" ht="15" customHeight="1">
      <c r="B45" s="199" t="s">
        <v>650</v>
      </c>
      <c r="C45" s="200">
        <f t="shared" ca="1" si="8"/>
        <v>2062</v>
      </c>
      <c r="D45" s="200">
        <f t="shared" si="9"/>
        <v>72</v>
      </c>
      <c r="E45" s="355">
        <f t="shared" si="3"/>
        <v>0.05</v>
      </c>
      <c r="F45" s="356">
        <f t="shared" si="4"/>
        <v>0</v>
      </c>
      <c r="G45" s="269">
        <f t="shared" si="10"/>
        <v>1216</v>
      </c>
      <c r="H45" s="357">
        <f t="shared" si="6"/>
        <v>2E-3</v>
      </c>
      <c r="I45" s="269">
        <f t="shared" si="11"/>
        <v>4016.7876213620934</v>
      </c>
      <c r="J45" s="367">
        <f t="shared" si="0"/>
        <v>2.3032792938833007</v>
      </c>
    </row>
    <row r="46" spans="2:10" ht="15" customHeight="1">
      <c r="B46" s="199" t="s">
        <v>651</v>
      </c>
      <c r="C46" s="200">
        <f t="shared" ca="1" si="8"/>
        <v>2063</v>
      </c>
      <c r="D46" s="200">
        <f t="shared" si="9"/>
        <v>73</v>
      </c>
      <c r="E46" s="355">
        <f t="shared" si="3"/>
        <v>0.05</v>
      </c>
      <c r="F46" s="356">
        <f t="shared" si="4"/>
        <v>0</v>
      </c>
      <c r="G46" s="269">
        <f t="shared" si="10"/>
        <v>1216</v>
      </c>
      <c r="H46" s="357">
        <f t="shared" si="6"/>
        <v>2E-3</v>
      </c>
      <c r="I46" s="269">
        <f t="shared" si="11"/>
        <v>4209.5934271874739</v>
      </c>
      <c r="J46" s="367">
        <f t="shared" si="0"/>
        <v>2.461836699989699</v>
      </c>
    </row>
    <row r="47" spans="2:10" ht="15" customHeight="1">
      <c r="B47" s="199" t="s">
        <v>652</v>
      </c>
      <c r="C47" s="200">
        <f t="shared" ca="1" si="8"/>
        <v>2064</v>
      </c>
      <c r="D47" s="200">
        <f t="shared" si="9"/>
        <v>74</v>
      </c>
      <c r="E47" s="355">
        <f t="shared" si="3"/>
        <v>0.05</v>
      </c>
      <c r="F47" s="356">
        <f t="shared" si="4"/>
        <v>0</v>
      </c>
      <c r="G47" s="269">
        <f t="shared" si="10"/>
        <v>1216</v>
      </c>
      <c r="H47" s="357">
        <f t="shared" si="6"/>
        <v>2E-3</v>
      </c>
      <c r="I47" s="269">
        <f t="shared" si="11"/>
        <v>4411.6539116924732</v>
      </c>
      <c r="J47" s="367">
        <f t="shared" si="0"/>
        <v>2.6280048615892051</v>
      </c>
    </row>
    <row r="48" spans="2:10" ht="15" customHeight="1">
      <c r="B48" s="199" t="s">
        <v>653</v>
      </c>
      <c r="C48" s="200">
        <f t="shared" ca="1" si="8"/>
        <v>2065</v>
      </c>
      <c r="D48" s="200">
        <f t="shared" si="9"/>
        <v>75</v>
      </c>
      <c r="E48" s="355">
        <f t="shared" si="3"/>
        <v>0.05</v>
      </c>
      <c r="F48" s="356">
        <f t="shared" si="4"/>
        <v>0</v>
      </c>
      <c r="G48" s="269">
        <f t="shared" si="10"/>
        <v>1216</v>
      </c>
      <c r="H48" s="357">
        <f t="shared" si="6"/>
        <v>2E-3</v>
      </c>
      <c r="I48" s="269">
        <f t="shared" si="11"/>
        <v>4623.4132994537122</v>
      </c>
      <c r="J48" s="367">
        <f t="shared" si="0"/>
        <v>2.802149094945487</v>
      </c>
    </row>
    <row r="49" spans="2:10" ht="15" customHeight="1">
      <c r="B49" s="199" t="s">
        <v>654</v>
      </c>
      <c r="C49" s="200">
        <f t="shared" ca="1" si="8"/>
        <v>2066</v>
      </c>
      <c r="D49" s="200">
        <f t="shared" si="9"/>
        <v>76</v>
      </c>
      <c r="E49" s="355">
        <f t="shared" si="3"/>
        <v>0.05</v>
      </c>
      <c r="F49" s="356">
        <f t="shared" si="4"/>
        <v>0</v>
      </c>
      <c r="G49" s="269">
        <f t="shared" si="10"/>
        <v>1216</v>
      </c>
      <c r="H49" s="357">
        <f t="shared" si="6"/>
        <v>2E-3</v>
      </c>
      <c r="I49" s="269">
        <f t="shared" si="11"/>
        <v>4845.3371378274906</v>
      </c>
      <c r="J49" s="367">
        <f t="shared" si="0"/>
        <v>2.9846522515028706</v>
      </c>
    </row>
    <row r="50" spans="2:10" ht="15" customHeight="1">
      <c r="B50" s="199" t="s">
        <v>655</v>
      </c>
      <c r="C50" s="200">
        <f t="shared" ca="1" si="8"/>
        <v>2067</v>
      </c>
      <c r="D50" s="200">
        <f t="shared" si="9"/>
        <v>77</v>
      </c>
      <c r="E50" s="355">
        <f t="shared" si="3"/>
        <v>0.05</v>
      </c>
      <c r="F50" s="356">
        <f t="shared" si="4"/>
        <v>0</v>
      </c>
      <c r="G50" s="269">
        <f t="shared" si="10"/>
        <v>1216</v>
      </c>
      <c r="H50" s="357">
        <f t="shared" si="6"/>
        <v>2E-3</v>
      </c>
      <c r="I50" s="269">
        <f t="shared" si="11"/>
        <v>5077.9133204432101</v>
      </c>
      <c r="J50" s="367">
        <f t="shared" si="0"/>
        <v>3.1759155595750084</v>
      </c>
    </row>
    <row r="51" spans="2:10" ht="15" customHeight="1">
      <c r="B51" s="199" t="s">
        <v>656</v>
      </c>
      <c r="C51" s="200">
        <f t="shared" ca="1" si="8"/>
        <v>2068</v>
      </c>
      <c r="D51" s="200">
        <f t="shared" si="9"/>
        <v>78</v>
      </c>
      <c r="E51" s="355">
        <f t="shared" si="3"/>
        <v>0.05</v>
      </c>
      <c r="F51" s="356">
        <f t="shared" si="4"/>
        <v>0</v>
      </c>
      <c r="G51" s="269">
        <f t="shared" si="10"/>
        <v>1216</v>
      </c>
      <c r="H51" s="357">
        <f t="shared" si="6"/>
        <v>2E-3</v>
      </c>
      <c r="I51" s="269">
        <f t="shared" si="11"/>
        <v>5321.6531598244846</v>
      </c>
      <c r="J51" s="367">
        <f t="shared" si="0"/>
        <v>3.3763595064346092</v>
      </c>
    </row>
    <row r="52" spans="2:10" ht="15" customHeight="1">
      <c r="B52" s="199" t="s">
        <v>657</v>
      </c>
      <c r="C52" s="200">
        <f t="shared" ca="1" si="8"/>
        <v>2069</v>
      </c>
      <c r="D52" s="200">
        <f t="shared" si="9"/>
        <v>79</v>
      </c>
      <c r="E52" s="355">
        <f t="shared" si="3"/>
        <v>0.05</v>
      </c>
      <c r="F52" s="356">
        <f t="shared" si="4"/>
        <v>0</v>
      </c>
      <c r="G52" s="269">
        <f t="shared" si="10"/>
        <v>1216</v>
      </c>
      <c r="H52" s="357">
        <f t="shared" si="6"/>
        <v>2E-3</v>
      </c>
      <c r="I52" s="269">
        <f t="shared" si="11"/>
        <v>5577.0925114960601</v>
      </c>
      <c r="J52" s="367">
        <f t="shared" si="0"/>
        <v>3.5864247627434707</v>
      </c>
    </row>
    <row r="53" spans="2:10" ht="15" customHeight="1">
      <c r="B53" s="199" t="s">
        <v>658</v>
      </c>
      <c r="C53" s="200">
        <f t="shared" ca="1" si="8"/>
        <v>2070</v>
      </c>
      <c r="D53" s="200">
        <f t="shared" si="9"/>
        <v>80</v>
      </c>
      <c r="E53" s="355">
        <f t="shared" si="3"/>
        <v>0.05</v>
      </c>
      <c r="F53" s="356">
        <f t="shared" si="4"/>
        <v>0</v>
      </c>
      <c r="G53" s="269">
        <f t="shared" si="10"/>
        <v>1216</v>
      </c>
      <c r="H53" s="357">
        <f t="shared" si="6"/>
        <v>2E-3</v>
      </c>
      <c r="I53" s="269">
        <f t="shared" si="11"/>
        <v>5844.792952047871</v>
      </c>
      <c r="J53" s="367">
        <f t="shared" si="0"/>
        <v>3.8065731513551571</v>
      </c>
    </row>
    <row r="54" spans="2:10" ht="15" customHeight="1">
      <c r="B54" s="199" t="s">
        <v>659</v>
      </c>
      <c r="C54" s="200">
        <f t="shared" ca="1" si="8"/>
        <v>2071</v>
      </c>
      <c r="D54" s="200">
        <f t="shared" si="9"/>
        <v>81</v>
      </c>
      <c r="E54" s="355">
        <f t="shared" si="3"/>
        <v>0.05</v>
      </c>
      <c r="F54" s="356">
        <f t="shared" si="4"/>
        <v>0</v>
      </c>
      <c r="G54" s="269">
        <f t="shared" si="10"/>
        <v>1216</v>
      </c>
      <c r="H54" s="357">
        <f t="shared" si="6"/>
        <v>2E-3</v>
      </c>
      <c r="I54" s="269">
        <f t="shared" si="11"/>
        <v>6125.3430137461692</v>
      </c>
      <c r="J54" s="367">
        <f t="shared" si="0"/>
        <v>4.0372886626202051</v>
      </c>
    </row>
    <row r="55" spans="2:10" ht="15" customHeight="1">
      <c r="B55" s="199" t="s">
        <v>660</v>
      </c>
      <c r="C55" s="200">
        <f t="shared" ca="1" si="8"/>
        <v>2072</v>
      </c>
      <c r="D55" s="200">
        <f t="shared" si="9"/>
        <v>82</v>
      </c>
      <c r="E55" s="355">
        <f t="shared" si="3"/>
        <v>0.05</v>
      </c>
      <c r="F55" s="356">
        <f t="shared" si="4"/>
        <v>0</v>
      </c>
      <c r="G55" s="269">
        <f t="shared" si="10"/>
        <v>1216</v>
      </c>
      <c r="H55" s="357">
        <f t="shared" si="6"/>
        <v>2E-3</v>
      </c>
      <c r="I55" s="269">
        <f t="shared" si="11"/>
        <v>6419.3594784059851</v>
      </c>
      <c r="J55" s="367">
        <f t="shared" si="0"/>
        <v>4.2790785184259743</v>
      </c>
    </row>
    <row r="56" spans="2:10" ht="15" customHeight="1">
      <c r="B56" s="199" t="s">
        <v>661</v>
      </c>
      <c r="C56" s="200">
        <f t="shared" ca="1" si="8"/>
        <v>2073</v>
      </c>
      <c r="D56" s="200">
        <f t="shared" si="9"/>
        <v>83</v>
      </c>
      <c r="E56" s="355">
        <f t="shared" si="3"/>
        <v>0.05</v>
      </c>
      <c r="F56" s="356">
        <f t="shared" si="4"/>
        <v>0</v>
      </c>
      <c r="G56" s="269">
        <f t="shared" si="10"/>
        <v>1216</v>
      </c>
      <c r="H56" s="357">
        <f t="shared" si="6"/>
        <v>2E-3</v>
      </c>
      <c r="I56" s="269">
        <f t="shared" si="11"/>
        <v>6727.4887333694724</v>
      </c>
      <c r="J56" s="367">
        <f t="shared" si="0"/>
        <v>4.5324742873104213</v>
      </c>
    </row>
    <row r="57" spans="2:10" ht="15" customHeight="1">
      <c r="B57" s="199" t="s">
        <v>662</v>
      </c>
      <c r="C57" s="200">
        <f t="shared" ca="1" si="8"/>
        <v>2074</v>
      </c>
      <c r="D57" s="200">
        <f t="shared" si="9"/>
        <v>84</v>
      </c>
      <c r="E57" s="355">
        <f t="shared" si="3"/>
        <v>0.05</v>
      </c>
      <c r="F57" s="356">
        <f t="shared" si="4"/>
        <v>0</v>
      </c>
      <c r="G57" s="269">
        <f t="shared" si="10"/>
        <v>1216</v>
      </c>
      <c r="H57" s="357">
        <f t="shared" si="6"/>
        <v>2E-3</v>
      </c>
      <c r="I57" s="269">
        <f t="shared" si="11"/>
        <v>7050.4081925712071</v>
      </c>
      <c r="J57" s="367">
        <f t="shared" si="0"/>
        <v>4.7980330531013218</v>
      </c>
    </row>
    <row r="58" spans="2:10" ht="15" customHeight="1">
      <c r="B58" s="199" t="s">
        <v>663</v>
      </c>
      <c r="C58" s="200">
        <f t="shared" ref="C58" ca="1" si="12">C57+1</f>
        <v>2075</v>
      </c>
      <c r="D58" s="200">
        <f t="shared" ref="D58" si="13">D57+1</f>
        <v>85</v>
      </c>
      <c r="E58" s="355">
        <f t="shared" si="3"/>
        <v>0.05</v>
      </c>
      <c r="F58" s="356">
        <f t="shared" si="4"/>
        <v>0</v>
      </c>
      <c r="G58" s="269">
        <f t="shared" ref="G58" si="14">G57+F58</f>
        <v>1216</v>
      </c>
      <c r="H58" s="357">
        <f t="shared" si="6"/>
        <v>2E-3</v>
      </c>
      <c r="I58" s="269">
        <f t="shared" ref="I58" si="15">I57*(1+E58-H58)+F58</f>
        <v>7388.8277858146257</v>
      </c>
      <c r="J58" s="367">
        <f t="shared" si="0"/>
        <v>5.0763386396501859</v>
      </c>
    </row>
  </sheetData>
  <sheetProtection algorithmName="SHA-512" hashValue="3tFNA61hcI21CF8HFKt6fOT/OHZS3MANXktij4RzlxTVK39orw0aK5CSYzOq41869HjO1KIzntkpGSJAPBL1FA==" saltValue="DDwhNqNuAmT5EktMHPsKPw==" spinCount="100000" sheet="1" objects="1" scenarios="1"/>
  <phoneticPr fontId="70"/>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B1:M52"/>
  <sheetViews>
    <sheetView zoomScaleNormal="100" workbookViewId="0">
      <pane xSplit="2" ySplit="10" topLeftCell="C11" activePane="bottomRight" state="frozen"/>
      <selection pane="topRight" activeCell="C1" sqref="C1"/>
      <selection pane="bottomLeft" activeCell="A11" sqref="A11"/>
      <selection pane="bottomRight" activeCell="I11" sqref="I11"/>
    </sheetView>
  </sheetViews>
  <sheetFormatPr defaultRowHeight="11.25"/>
  <cols>
    <col min="1" max="1" width="1.125" style="198" customWidth="1"/>
    <col min="2" max="16384" width="9" style="198"/>
  </cols>
  <sheetData>
    <row r="1" spans="2:13" ht="13.5">
      <c r="B1" s="259" t="s">
        <v>613</v>
      </c>
    </row>
    <row r="2" spans="2:13">
      <c r="B2" s="151" t="s">
        <v>339</v>
      </c>
    </row>
    <row r="3" spans="2:13">
      <c r="B3" s="151" t="s">
        <v>340</v>
      </c>
    </row>
    <row r="4" spans="2:13">
      <c r="B4" s="151" t="s">
        <v>341</v>
      </c>
    </row>
    <row r="6" spans="2:13" ht="15" customHeight="1">
      <c r="C6" s="198" t="s">
        <v>342</v>
      </c>
    </row>
    <row r="7" spans="2:13" ht="15" customHeight="1">
      <c r="B7" s="151"/>
      <c r="C7" s="260" t="s">
        <v>343</v>
      </c>
      <c r="D7" s="261" t="s">
        <v>344</v>
      </c>
      <c r="E7" s="262" t="s">
        <v>345</v>
      </c>
      <c r="F7" s="263" t="s">
        <v>346</v>
      </c>
      <c r="G7" s="264" t="s">
        <v>347</v>
      </c>
      <c r="H7" s="199" t="s">
        <v>198</v>
      </c>
    </row>
    <row r="8" spans="2:13" ht="15" customHeight="1">
      <c r="B8" s="265"/>
      <c r="C8" s="193">
        <v>0.2</v>
      </c>
      <c r="D8" s="193">
        <v>0.2</v>
      </c>
      <c r="E8" s="193">
        <v>0.2</v>
      </c>
      <c r="F8" s="193">
        <v>0.2</v>
      </c>
      <c r="G8" s="193">
        <v>0.2</v>
      </c>
      <c r="H8" s="266">
        <f>SUM(C8:G8)</f>
        <v>1</v>
      </c>
      <c r="K8" s="267"/>
    </row>
    <row r="9" spans="2:13" ht="15" customHeight="1"/>
    <row r="10" spans="2:13" ht="23.25" customHeight="1">
      <c r="B10" s="200" t="s">
        <v>40</v>
      </c>
      <c r="C10" s="260" t="s">
        <v>343</v>
      </c>
      <c r="D10" s="261" t="s">
        <v>344</v>
      </c>
      <c r="E10" s="262" t="s">
        <v>348</v>
      </c>
      <c r="F10" s="263" t="s">
        <v>346</v>
      </c>
      <c r="G10" s="268" t="s">
        <v>347</v>
      </c>
      <c r="H10" s="449" t="s">
        <v>609</v>
      </c>
      <c r="I10" s="202" t="s">
        <v>349</v>
      </c>
      <c r="J10" s="200" t="s">
        <v>350</v>
      </c>
      <c r="K10" s="201" t="s">
        <v>351</v>
      </c>
      <c r="L10" s="201" t="s">
        <v>610</v>
      </c>
      <c r="M10" s="201" t="s">
        <v>352</v>
      </c>
    </row>
    <row r="11" spans="2:13" ht="15" customHeight="1">
      <c r="B11" s="200">
        <v>1990</v>
      </c>
      <c r="C11" s="453">
        <v>-0.39400000000000002</v>
      </c>
      <c r="D11" s="454">
        <v>-8.8999999999999996E-2</v>
      </c>
      <c r="E11" s="455">
        <v>2.1999999999999999E-2</v>
      </c>
      <c r="F11" s="456">
        <v>6.4000000000000001E-2</v>
      </c>
      <c r="G11" s="457">
        <v>-0.21199999999999999</v>
      </c>
      <c r="H11" s="450">
        <f t="shared" ref="H11:H42" si="0">C11*C$8+D11*D$8+E11*E$8+F11*F$8+G11*G$8</f>
        <v>-0.12179999999999999</v>
      </c>
      <c r="I11" s="194">
        <v>36</v>
      </c>
      <c r="J11" s="269">
        <f>I11</f>
        <v>36</v>
      </c>
      <c r="K11" s="195">
        <v>2E-3</v>
      </c>
      <c r="L11" s="269">
        <f>I11*(1+H11-K11)</f>
        <v>31.543199999999999</v>
      </c>
      <c r="M11" s="270">
        <f t="shared" ref="M11:M37" si="1">IF(ISERROR((L11-J11)/J11),"",(L11-J11)/J11)</f>
        <v>-0.12380000000000004</v>
      </c>
    </row>
    <row r="12" spans="2:13" ht="15" customHeight="1">
      <c r="B12" s="200">
        <v>1991</v>
      </c>
      <c r="C12" s="453">
        <v>-4.0000000000000001E-3</v>
      </c>
      <c r="D12" s="458">
        <v>0.13500000000000001</v>
      </c>
      <c r="E12" s="455">
        <v>0.12</v>
      </c>
      <c r="F12" s="456">
        <v>5.2999999999999999E-2</v>
      </c>
      <c r="G12" s="459">
        <v>0.126</v>
      </c>
      <c r="H12" s="450">
        <f t="shared" si="0"/>
        <v>8.6000000000000007E-2</v>
      </c>
      <c r="I12" s="194">
        <f>I$11</f>
        <v>36</v>
      </c>
      <c r="J12" s="269">
        <f>J11+I12</f>
        <v>72</v>
      </c>
      <c r="K12" s="271">
        <f>K$11</f>
        <v>2E-3</v>
      </c>
      <c r="L12" s="269">
        <f>L11*(1+H12-K12)+I12</f>
        <v>70.192828800000001</v>
      </c>
      <c r="M12" s="270">
        <f t="shared" si="1"/>
        <v>-2.5099599999999986E-2</v>
      </c>
    </row>
    <row r="13" spans="2:13" ht="15" customHeight="1">
      <c r="B13" s="200">
        <v>1992</v>
      </c>
      <c r="C13" s="453">
        <v>-0.23</v>
      </c>
      <c r="D13" s="458">
        <v>2.1000000000000001E-2</v>
      </c>
      <c r="E13" s="455">
        <v>0.10100000000000001</v>
      </c>
      <c r="F13" s="456">
        <v>4.3999999999999997E-2</v>
      </c>
      <c r="G13" s="457">
        <v>-1E-3</v>
      </c>
      <c r="H13" s="450">
        <f t="shared" si="0"/>
        <v>-1.3000000000000001E-2</v>
      </c>
      <c r="I13" s="194">
        <f t="shared" ref="I13:I45" si="2">I$11</f>
        <v>36</v>
      </c>
      <c r="J13" s="269">
        <f t="shared" ref="J13:J37" si="3">J12+I13</f>
        <v>108</v>
      </c>
      <c r="K13" s="271">
        <f t="shared" ref="K13:K45" si="4">K$11</f>
        <v>2E-3</v>
      </c>
      <c r="L13" s="269">
        <f>L12*(1+H13-K13)+I13</f>
        <v>105.13993636799999</v>
      </c>
      <c r="M13" s="270">
        <f t="shared" si="1"/>
        <v>-2.6482070666666725E-2</v>
      </c>
    </row>
    <row r="14" spans="2:13" ht="15" customHeight="1">
      <c r="B14" s="200">
        <v>1993</v>
      </c>
      <c r="C14" s="460">
        <v>0.11</v>
      </c>
      <c r="D14" s="458">
        <v>9.2999999999999999E-2</v>
      </c>
      <c r="E14" s="455">
        <v>0.125</v>
      </c>
      <c r="F14" s="461">
        <v>-1.2999999999999999E-2</v>
      </c>
      <c r="G14" s="459">
        <v>7.3999999999999996E-2</v>
      </c>
      <c r="H14" s="450">
        <f t="shared" si="0"/>
        <v>7.7800000000000008E-2</v>
      </c>
      <c r="I14" s="194">
        <f t="shared" si="2"/>
        <v>36</v>
      </c>
      <c r="J14" s="269">
        <f t="shared" si="3"/>
        <v>144</v>
      </c>
      <c r="K14" s="271">
        <f t="shared" si="4"/>
        <v>2E-3</v>
      </c>
      <c r="L14" s="269">
        <f>L13*(1+H14-K14)+I14</f>
        <v>149.10954354469442</v>
      </c>
      <c r="M14" s="270">
        <f t="shared" si="1"/>
        <v>3.5482941282600128E-2</v>
      </c>
    </row>
    <row r="15" spans="2:13" ht="15" customHeight="1">
      <c r="B15" s="200">
        <v>1994</v>
      </c>
      <c r="C15" s="460">
        <v>9.0999999999999998E-2</v>
      </c>
      <c r="D15" s="454">
        <v>-0.10299999999999999</v>
      </c>
      <c r="E15" s="462">
        <v>-1.2999999999999999E-2</v>
      </c>
      <c r="F15" s="461">
        <v>-9.8000000000000004E-2</v>
      </c>
      <c r="G15" s="457">
        <v>-0.115</v>
      </c>
      <c r="H15" s="450">
        <f t="shared" si="0"/>
        <v>-4.7600000000000003E-2</v>
      </c>
      <c r="I15" s="194">
        <f t="shared" si="2"/>
        <v>36</v>
      </c>
      <c r="J15" s="269">
        <f t="shared" si="3"/>
        <v>180</v>
      </c>
      <c r="K15" s="271">
        <f t="shared" si="4"/>
        <v>2E-3</v>
      </c>
      <c r="L15" s="269">
        <f>L14*(1+H15-K15)+I15</f>
        <v>177.71371018487758</v>
      </c>
      <c r="M15" s="270">
        <f t="shared" si="1"/>
        <v>-1.2701610084013422E-2</v>
      </c>
    </row>
    <row r="16" spans="2:13" ht="15" customHeight="1">
      <c r="B16" s="200">
        <v>1995</v>
      </c>
      <c r="C16" s="460">
        <v>2.1000000000000001E-2</v>
      </c>
      <c r="D16" s="458">
        <v>0.34300000000000003</v>
      </c>
      <c r="E16" s="455">
        <v>0.12</v>
      </c>
      <c r="F16" s="456">
        <v>0.25800000000000001</v>
      </c>
      <c r="G16" s="459">
        <v>0.17799999999999999</v>
      </c>
      <c r="H16" s="450">
        <f t="shared" si="0"/>
        <v>0.184</v>
      </c>
      <c r="I16" s="194">
        <f t="shared" si="2"/>
        <v>36</v>
      </c>
      <c r="J16" s="269">
        <f t="shared" si="3"/>
        <v>216</v>
      </c>
      <c r="K16" s="271">
        <f t="shared" si="4"/>
        <v>2E-3</v>
      </c>
      <c r="L16" s="269">
        <f>L15*(1+H16-K16)+I16</f>
        <v>246.05760543852529</v>
      </c>
      <c r="M16" s="270">
        <f t="shared" si="1"/>
        <v>0.13915558073391335</v>
      </c>
    </row>
    <row r="17" spans="2:13" ht="15" customHeight="1">
      <c r="B17" s="200">
        <v>1996</v>
      </c>
      <c r="C17" s="453">
        <v>-6.0999999999999999E-2</v>
      </c>
      <c r="D17" s="458">
        <v>0.379</v>
      </c>
      <c r="E17" s="455">
        <v>5.1999999999999998E-2</v>
      </c>
      <c r="F17" s="456">
        <v>0.19600000000000001</v>
      </c>
      <c r="G17" s="459">
        <v>0.44900000000000001</v>
      </c>
      <c r="H17" s="450">
        <f t="shared" si="0"/>
        <v>0.20300000000000001</v>
      </c>
      <c r="I17" s="194">
        <f t="shared" si="2"/>
        <v>36</v>
      </c>
      <c r="J17" s="269">
        <f t="shared" si="3"/>
        <v>252</v>
      </c>
      <c r="K17" s="271">
        <f t="shared" si="4"/>
        <v>2E-3</v>
      </c>
      <c r="L17" s="269">
        <f t="shared" ref="L17:L45" si="5">L16*(1+H17-K17)+I17</f>
        <v>331.51518413166889</v>
      </c>
      <c r="M17" s="270">
        <f t="shared" si="1"/>
        <v>0.31553644496694006</v>
      </c>
    </row>
    <row r="18" spans="2:13" ht="15" customHeight="1">
      <c r="B18" s="200">
        <v>1997</v>
      </c>
      <c r="C18" s="453">
        <v>-0.19400000000000001</v>
      </c>
      <c r="D18" s="458">
        <v>0.40899999999999997</v>
      </c>
      <c r="E18" s="455">
        <v>5.7000000000000002E-2</v>
      </c>
      <c r="F18" s="456">
        <v>0.13700000000000001</v>
      </c>
      <c r="G18" s="459">
        <v>0.28000000000000003</v>
      </c>
      <c r="H18" s="450">
        <f t="shared" si="0"/>
        <v>0.13780000000000001</v>
      </c>
      <c r="I18" s="194">
        <f t="shared" si="2"/>
        <v>36</v>
      </c>
      <c r="J18" s="269">
        <f t="shared" si="3"/>
        <v>288</v>
      </c>
      <c r="K18" s="271">
        <f t="shared" si="4"/>
        <v>2E-3</v>
      </c>
      <c r="L18" s="269">
        <f t="shared" si="5"/>
        <v>412.53494613674951</v>
      </c>
      <c r="M18" s="270">
        <f t="shared" si="1"/>
        <v>0.43241300741926914</v>
      </c>
    </row>
    <row r="19" spans="2:13" ht="15" customHeight="1">
      <c r="B19" s="200">
        <v>1998</v>
      </c>
      <c r="C19" s="453">
        <v>-6.6000000000000003E-2</v>
      </c>
      <c r="D19" s="458">
        <v>0.107</v>
      </c>
      <c r="E19" s="455">
        <v>4.0000000000000001E-3</v>
      </c>
      <c r="F19" s="461">
        <v>-1E-3</v>
      </c>
      <c r="G19" s="457">
        <v>-0.219</v>
      </c>
      <c r="H19" s="450">
        <f t="shared" si="0"/>
        <v>-3.5000000000000003E-2</v>
      </c>
      <c r="I19" s="194">
        <f t="shared" si="2"/>
        <v>36</v>
      </c>
      <c r="J19" s="269">
        <f t="shared" si="3"/>
        <v>324</v>
      </c>
      <c r="K19" s="271">
        <f t="shared" si="4"/>
        <v>2E-3</v>
      </c>
      <c r="L19" s="269">
        <f t="shared" si="5"/>
        <v>433.27115312968976</v>
      </c>
      <c r="M19" s="270">
        <f t="shared" si="1"/>
        <v>0.33725664546200546</v>
      </c>
    </row>
    <row r="20" spans="2:13" ht="15" customHeight="1">
      <c r="B20" s="200">
        <v>1999</v>
      </c>
      <c r="C20" s="460">
        <v>0.59699999999999998</v>
      </c>
      <c r="D20" s="458">
        <v>9.1999999999999998E-2</v>
      </c>
      <c r="E20" s="455">
        <v>5.3999999999999999E-2</v>
      </c>
      <c r="F20" s="461">
        <v>-0.18</v>
      </c>
      <c r="G20" s="457">
        <v>-0.14499999999999999</v>
      </c>
      <c r="H20" s="450">
        <f t="shared" si="0"/>
        <v>8.3600000000000008E-2</v>
      </c>
      <c r="I20" s="194">
        <f t="shared" si="2"/>
        <v>36</v>
      </c>
      <c r="J20" s="269">
        <f t="shared" si="3"/>
        <v>360</v>
      </c>
      <c r="K20" s="271">
        <f t="shared" si="4"/>
        <v>2E-3</v>
      </c>
      <c r="L20" s="269">
        <f t="shared" si="5"/>
        <v>504.62607922507249</v>
      </c>
      <c r="M20" s="270">
        <f t="shared" si="1"/>
        <v>0.40173910895853471</v>
      </c>
    </row>
    <row r="21" spans="2:13" ht="15" customHeight="1">
      <c r="B21" s="200">
        <v>2000</v>
      </c>
      <c r="C21" s="453">
        <v>-0.25</v>
      </c>
      <c r="D21" s="458">
        <v>1E-3</v>
      </c>
      <c r="E21" s="455">
        <v>2.1000000000000001E-2</v>
      </c>
      <c r="F21" s="456">
        <v>0.17699999999999999</v>
      </c>
      <c r="G21" s="459">
        <v>0.38300000000000001</v>
      </c>
      <c r="H21" s="450">
        <f t="shared" si="0"/>
        <v>6.6400000000000001E-2</v>
      </c>
      <c r="I21" s="194">
        <f t="shared" si="2"/>
        <v>36</v>
      </c>
      <c r="J21" s="269">
        <f t="shared" si="3"/>
        <v>396</v>
      </c>
      <c r="K21" s="271">
        <f t="shared" si="4"/>
        <v>2E-3</v>
      </c>
      <c r="L21" s="269">
        <f t="shared" si="5"/>
        <v>573.12399872716719</v>
      </c>
      <c r="M21" s="270">
        <f t="shared" si="1"/>
        <v>0.44728282506860401</v>
      </c>
    </row>
    <row r="22" spans="2:13" ht="15" customHeight="1">
      <c r="B22" s="200">
        <v>2001</v>
      </c>
      <c r="C22" s="453">
        <v>-0.189</v>
      </c>
      <c r="D22" s="454">
        <v>-2.1999999999999999E-2</v>
      </c>
      <c r="E22" s="455">
        <v>3.3000000000000002E-2</v>
      </c>
      <c r="F22" s="456">
        <v>0.17799999999999999</v>
      </c>
      <c r="G22" s="459">
        <v>0.30099999999999999</v>
      </c>
      <c r="H22" s="450">
        <f t="shared" si="0"/>
        <v>6.0200000000000004E-2</v>
      </c>
      <c r="I22" s="194">
        <f t="shared" si="2"/>
        <v>36</v>
      </c>
      <c r="J22" s="269">
        <f t="shared" si="3"/>
        <v>432</v>
      </c>
      <c r="K22" s="271">
        <f t="shared" si="4"/>
        <v>2E-3</v>
      </c>
      <c r="L22" s="269">
        <f t="shared" si="5"/>
        <v>642.47981545308835</v>
      </c>
      <c r="M22" s="270">
        <f t="shared" si="1"/>
        <v>0.48722179503029711</v>
      </c>
    </row>
    <row r="23" spans="2:13" ht="15" customHeight="1">
      <c r="B23" s="200">
        <v>2002</v>
      </c>
      <c r="C23" s="453">
        <v>-0.17499999999999999</v>
      </c>
      <c r="D23" s="454">
        <v>-0.28199999999999997</v>
      </c>
      <c r="E23" s="455">
        <v>3.3000000000000002E-2</v>
      </c>
      <c r="F23" s="456">
        <v>0.10299999999999999</v>
      </c>
      <c r="G23" s="457">
        <v>-2.9000000000000001E-2</v>
      </c>
      <c r="H23" s="450">
        <f t="shared" si="0"/>
        <v>-7.0000000000000007E-2</v>
      </c>
      <c r="I23" s="194">
        <f t="shared" si="2"/>
        <v>36</v>
      </c>
      <c r="J23" s="269">
        <f t="shared" si="3"/>
        <v>468</v>
      </c>
      <c r="K23" s="271">
        <f t="shared" si="4"/>
        <v>2E-3</v>
      </c>
      <c r="L23" s="269">
        <f t="shared" si="5"/>
        <v>632.22126874046592</v>
      </c>
      <c r="M23" s="270">
        <f t="shared" si="1"/>
        <v>0.35090014688133742</v>
      </c>
    </row>
    <row r="24" spans="2:13" ht="15" customHeight="1">
      <c r="B24" s="200">
        <v>2003</v>
      </c>
      <c r="C24" s="460">
        <v>0.252</v>
      </c>
      <c r="D24" s="458">
        <v>0.20699999999999999</v>
      </c>
      <c r="E24" s="462">
        <v>-7.0000000000000001E-3</v>
      </c>
      <c r="F24" s="456">
        <v>5.7000000000000002E-2</v>
      </c>
      <c r="G24" s="459">
        <v>0.25600000000000001</v>
      </c>
      <c r="H24" s="450">
        <f t="shared" si="0"/>
        <v>0.153</v>
      </c>
      <c r="I24" s="194">
        <f t="shared" si="2"/>
        <v>36</v>
      </c>
      <c r="J24" s="269">
        <f t="shared" si="3"/>
        <v>504</v>
      </c>
      <c r="K24" s="271">
        <f t="shared" si="4"/>
        <v>2E-3</v>
      </c>
      <c r="L24" s="269">
        <f t="shared" si="5"/>
        <v>763.68668032027631</v>
      </c>
      <c r="M24" s="270">
        <f t="shared" si="1"/>
        <v>0.51525134984181808</v>
      </c>
    </row>
    <row r="25" spans="2:13" ht="15" customHeight="1">
      <c r="B25" s="200">
        <v>2004</v>
      </c>
      <c r="C25" s="460">
        <v>0.113</v>
      </c>
      <c r="D25" s="458">
        <v>9.9000000000000005E-2</v>
      </c>
      <c r="E25" s="455">
        <v>1.2999999999999999E-2</v>
      </c>
      <c r="F25" s="456">
        <v>7.2999999999999995E-2</v>
      </c>
      <c r="G25" s="459">
        <v>0.27600000000000002</v>
      </c>
      <c r="H25" s="450">
        <f t="shared" si="0"/>
        <v>0.11480000000000001</v>
      </c>
      <c r="I25" s="194">
        <f t="shared" si="2"/>
        <v>36</v>
      </c>
      <c r="J25" s="269">
        <f t="shared" si="3"/>
        <v>540</v>
      </c>
      <c r="K25" s="271">
        <f t="shared" si="4"/>
        <v>2E-3</v>
      </c>
      <c r="L25" s="269">
        <f t="shared" si="5"/>
        <v>885.83053786040352</v>
      </c>
      <c r="M25" s="270">
        <f t="shared" si="1"/>
        <v>0.64042692196371021</v>
      </c>
    </row>
    <row r="26" spans="2:13" ht="15" customHeight="1">
      <c r="B26" s="200">
        <v>2005</v>
      </c>
      <c r="C26" s="460">
        <v>0.45200000000000001</v>
      </c>
      <c r="D26" s="458">
        <v>0.247</v>
      </c>
      <c r="E26" s="455">
        <v>8.0000000000000002E-3</v>
      </c>
      <c r="F26" s="456">
        <v>0.10100000000000001</v>
      </c>
      <c r="G26" s="459">
        <v>0.27200000000000002</v>
      </c>
      <c r="H26" s="450">
        <f t="shared" si="0"/>
        <v>0.216</v>
      </c>
      <c r="I26" s="194">
        <f t="shared" si="2"/>
        <v>36</v>
      </c>
      <c r="J26" s="269">
        <f t="shared" si="3"/>
        <v>576</v>
      </c>
      <c r="K26" s="271">
        <f t="shared" si="4"/>
        <v>2E-3</v>
      </c>
      <c r="L26" s="269">
        <f t="shared" si="5"/>
        <v>1111.3982729625297</v>
      </c>
      <c r="M26" s="270">
        <f t="shared" si="1"/>
        <v>0.92951089055994751</v>
      </c>
    </row>
    <row r="27" spans="2:13" ht="15" customHeight="1">
      <c r="B27" s="200">
        <v>2006</v>
      </c>
      <c r="C27" s="460">
        <v>0.03</v>
      </c>
      <c r="D27" s="458">
        <v>0.23699999999999999</v>
      </c>
      <c r="E27" s="455">
        <v>2E-3</v>
      </c>
      <c r="F27" s="456">
        <v>0.1</v>
      </c>
      <c r="G27" s="459">
        <v>0.4</v>
      </c>
      <c r="H27" s="450">
        <f t="shared" si="0"/>
        <v>0.15380000000000002</v>
      </c>
      <c r="I27" s="194">
        <f t="shared" si="2"/>
        <v>36</v>
      </c>
      <c r="J27" s="269">
        <f t="shared" si="3"/>
        <v>612</v>
      </c>
      <c r="K27" s="271">
        <f t="shared" si="4"/>
        <v>2E-3</v>
      </c>
      <c r="L27" s="269">
        <f t="shared" si="5"/>
        <v>1316.1085307982416</v>
      </c>
      <c r="M27" s="270">
        <f t="shared" si="1"/>
        <v>1.1505041352912446</v>
      </c>
    </row>
    <row r="28" spans="2:13" ht="15" customHeight="1">
      <c r="B28" s="200">
        <v>2007</v>
      </c>
      <c r="C28" s="453">
        <v>-0.111</v>
      </c>
      <c r="D28" s="458">
        <v>4.2000000000000003E-2</v>
      </c>
      <c r="E28" s="455">
        <v>2.7E-2</v>
      </c>
      <c r="F28" s="456">
        <v>4.4999999999999998E-2</v>
      </c>
      <c r="G28" s="457">
        <v>-0.16800000000000001</v>
      </c>
      <c r="H28" s="450">
        <f t="shared" si="0"/>
        <v>-3.3000000000000002E-2</v>
      </c>
      <c r="I28" s="194">
        <f t="shared" si="2"/>
        <v>36</v>
      </c>
      <c r="J28" s="269">
        <f t="shared" si="3"/>
        <v>648</v>
      </c>
      <c r="K28" s="271">
        <f t="shared" si="4"/>
        <v>2E-3</v>
      </c>
      <c r="L28" s="269">
        <f t="shared" si="5"/>
        <v>1306.0447322203031</v>
      </c>
      <c r="M28" s="270">
        <f t="shared" si="1"/>
        <v>1.0155011299696035</v>
      </c>
    </row>
    <row r="29" spans="2:13" ht="15" customHeight="1">
      <c r="B29" s="200">
        <v>2008</v>
      </c>
      <c r="C29" s="453">
        <v>-0.40600000000000003</v>
      </c>
      <c r="D29" s="454">
        <v>-0.52600000000000002</v>
      </c>
      <c r="E29" s="455">
        <v>3.4000000000000002E-2</v>
      </c>
      <c r="F29" s="461">
        <v>-0.155</v>
      </c>
      <c r="G29" s="457">
        <v>-0.55500000000000005</v>
      </c>
      <c r="H29" s="450">
        <f t="shared" si="0"/>
        <v>-0.3216</v>
      </c>
      <c r="I29" s="194">
        <f t="shared" si="2"/>
        <v>36</v>
      </c>
      <c r="J29" s="269">
        <f t="shared" si="3"/>
        <v>684</v>
      </c>
      <c r="K29" s="271">
        <f t="shared" si="4"/>
        <v>2E-3</v>
      </c>
      <c r="L29" s="269">
        <f t="shared" si="5"/>
        <v>919.40865687381302</v>
      </c>
      <c r="M29" s="270">
        <f t="shared" si="1"/>
        <v>0.3441647030318904</v>
      </c>
    </row>
    <row r="30" spans="2:13" ht="15" customHeight="1">
      <c r="B30" s="200">
        <v>2009</v>
      </c>
      <c r="C30" s="460">
        <v>7.5999999999999998E-2</v>
      </c>
      <c r="D30" s="458">
        <v>0.38200000000000001</v>
      </c>
      <c r="E30" s="455">
        <v>1.4E-2</v>
      </c>
      <c r="F30" s="456">
        <v>7.3999999999999996E-2</v>
      </c>
      <c r="G30" s="459">
        <v>0.378</v>
      </c>
      <c r="H30" s="450">
        <f t="shared" si="0"/>
        <v>0.18480000000000002</v>
      </c>
      <c r="I30" s="194">
        <f t="shared" si="2"/>
        <v>36</v>
      </c>
      <c r="J30" s="269">
        <f t="shared" si="3"/>
        <v>720</v>
      </c>
      <c r="K30" s="271">
        <f t="shared" si="4"/>
        <v>2E-3</v>
      </c>
      <c r="L30" s="269">
        <f t="shared" si="5"/>
        <v>1123.4765593503462</v>
      </c>
      <c r="M30" s="270">
        <f t="shared" si="1"/>
        <v>0.56038411020881418</v>
      </c>
    </row>
    <row r="31" spans="2:13" ht="15" customHeight="1">
      <c r="B31" s="200">
        <v>2010</v>
      </c>
      <c r="C31" s="460">
        <v>0.01</v>
      </c>
      <c r="D31" s="454">
        <v>-2.3E-2</v>
      </c>
      <c r="E31" s="455">
        <v>2.4E-2</v>
      </c>
      <c r="F31" s="461">
        <v>-0.127</v>
      </c>
      <c r="G31" s="459">
        <v>7.6999999999999999E-2</v>
      </c>
      <c r="H31" s="450">
        <f t="shared" si="0"/>
        <v>-7.8000000000000014E-3</v>
      </c>
      <c r="I31" s="194">
        <f t="shared" si="2"/>
        <v>36</v>
      </c>
      <c r="J31" s="269">
        <f t="shared" si="3"/>
        <v>756</v>
      </c>
      <c r="K31" s="271">
        <f t="shared" si="4"/>
        <v>2E-3</v>
      </c>
      <c r="L31" s="269">
        <f t="shared" si="5"/>
        <v>1148.4664890687127</v>
      </c>
      <c r="M31" s="270">
        <f t="shared" si="1"/>
        <v>0.51913556755120727</v>
      </c>
    </row>
    <row r="32" spans="2:13" ht="15" customHeight="1">
      <c r="B32" s="200">
        <v>2011</v>
      </c>
      <c r="C32" s="453">
        <v>-0.17</v>
      </c>
      <c r="D32" s="454">
        <v>-9.0999999999999998E-2</v>
      </c>
      <c r="E32" s="455">
        <v>1.9E-2</v>
      </c>
      <c r="F32" s="456">
        <v>2E-3</v>
      </c>
      <c r="G32" s="457">
        <v>-3.6999999999999998E-2</v>
      </c>
      <c r="H32" s="450">
        <f t="shared" si="0"/>
        <v>-5.5400000000000005E-2</v>
      </c>
      <c r="I32" s="194">
        <f t="shared" si="2"/>
        <v>36</v>
      </c>
      <c r="J32" s="269">
        <f t="shared" si="3"/>
        <v>792</v>
      </c>
      <c r="K32" s="271">
        <f t="shared" si="4"/>
        <v>2E-3</v>
      </c>
      <c r="L32" s="269">
        <f t="shared" si="5"/>
        <v>1118.5445125961685</v>
      </c>
      <c r="M32" s="270">
        <f t="shared" si="1"/>
        <v>0.41230367752041475</v>
      </c>
    </row>
    <row r="33" spans="2:13" ht="15" customHeight="1">
      <c r="B33" s="200">
        <v>2012</v>
      </c>
      <c r="C33" s="460">
        <v>0.20899999999999999</v>
      </c>
      <c r="D33" s="458">
        <v>0.32300000000000001</v>
      </c>
      <c r="E33" s="455">
        <v>1.9E-2</v>
      </c>
      <c r="F33" s="456">
        <v>0.20399999999999999</v>
      </c>
      <c r="G33" s="459">
        <v>0.39500000000000002</v>
      </c>
      <c r="H33" s="450">
        <f t="shared" si="0"/>
        <v>0.23000000000000004</v>
      </c>
      <c r="I33" s="194">
        <f t="shared" si="2"/>
        <v>36</v>
      </c>
      <c r="J33" s="269">
        <f t="shared" si="3"/>
        <v>828</v>
      </c>
      <c r="K33" s="271">
        <f t="shared" si="4"/>
        <v>2E-3</v>
      </c>
      <c r="L33" s="269">
        <f t="shared" si="5"/>
        <v>1409.5726614680948</v>
      </c>
      <c r="M33" s="270">
        <f t="shared" si="1"/>
        <v>0.7023824413865879</v>
      </c>
    </row>
    <row r="34" spans="2:13" ht="15" customHeight="1">
      <c r="B34" s="200">
        <v>2013</v>
      </c>
      <c r="C34" s="460">
        <v>0.54400000000000004</v>
      </c>
      <c r="D34" s="458">
        <v>0.54600000000000004</v>
      </c>
      <c r="E34" s="455">
        <v>0.02</v>
      </c>
      <c r="F34" s="456">
        <v>0.22700000000000001</v>
      </c>
      <c r="G34" s="459">
        <v>0.248</v>
      </c>
      <c r="H34" s="450">
        <f t="shared" si="0"/>
        <v>0.31700000000000006</v>
      </c>
      <c r="I34" s="194">
        <f t="shared" si="2"/>
        <v>36</v>
      </c>
      <c r="J34" s="269">
        <f t="shared" si="3"/>
        <v>864</v>
      </c>
      <c r="K34" s="271">
        <f t="shared" si="4"/>
        <v>2E-3</v>
      </c>
      <c r="L34" s="269">
        <f t="shared" si="5"/>
        <v>1889.5880498305448</v>
      </c>
      <c r="M34" s="270">
        <f t="shared" si="1"/>
        <v>1.18702320582239</v>
      </c>
    </row>
    <row r="35" spans="2:13" ht="15" customHeight="1">
      <c r="B35" s="200">
        <v>2014</v>
      </c>
      <c r="C35" s="460">
        <v>0.10299999999999999</v>
      </c>
      <c r="D35" s="458">
        <v>0.219</v>
      </c>
      <c r="E35" s="455">
        <v>4.2000000000000003E-2</v>
      </c>
      <c r="F35" s="456">
        <v>0.16400000000000001</v>
      </c>
      <c r="G35" s="459">
        <v>0.40699999999999997</v>
      </c>
      <c r="H35" s="450">
        <f t="shared" si="0"/>
        <v>0.18700000000000003</v>
      </c>
      <c r="I35" s="194">
        <f t="shared" si="2"/>
        <v>36</v>
      </c>
      <c r="J35" s="269">
        <f t="shared" si="3"/>
        <v>900</v>
      </c>
      <c r="K35" s="271">
        <f t="shared" si="4"/>
        <v>2E-3</v>
      </c>
      <c r="L35" s="269">
        <f t="shared" si="5"/>
        <v>2275.1618390491958</v>
      </c>
      <c r="M35" s="270">
        <f t="shared" si="1"/>
        <v>1.527957598943551</v>
      </c>
    </row>
    <row r="36" spans="2:13" ht="15" customHeight="1">
      <c r="B36" s="200">
        <v>2015</v>
      </c>
      <c r="C36" s="460">
        <v>0.121</v>
      </c>
      <c r="D36" s="454">
        <v>-1.4999999999999999E-2</v>
      </c>
      <c r="E36" s="455">
        <v>1.0999999999999999E-2</v>
      </c>
      <c r="F36" s="461">
        <v>-4.4999999999999998E-2</v>
      </c>
      <c r="G36" s="459">
        <v>3.0000000000000001E-3</v>
      </c>
      <c r="H36" s="450">
        <f t="shared" si="0"/>
        <v>1.5000000000000001E-2</v>
      </c>
      <c r="I36" s="194">
        <f t="shared" si="2"/>
        <v>36</v>
      </c>
      <c r="J36" s="269">
        <f t="shared" si="3"/>
        <v>936</v>
      </c>
      <c r="K36" s="271">
        <f t="shared" si="4"/>
        <v>2E-3</v>
      </c>
      <c r="L36" s="269">
        <f t="shared" si="5"/>
        <v>2340.7389429568352</v>
      </c>
      <c r="M36" s="270">
        <f>IF(ISERROR((L36-J36)/J36),"",(L36-J36)/J36)</f>
        <v>1.5007894689709778</v>
      </c>
    </row>
    <row r="37" spans="2:13" ht="15" customHeight="1">
      <c r="B37" s="201">
        <v>2016</v>
      </c>
      <c r="C37" s="463">
        <v>0</v>
      </c>
      <c r="D37" s="464">
        <v>5.7000000000000002E-2</v>
      </c>
      <c r="E37" s="455">
        <v>0.03</v>
      </c>
      <c r="F37" s="461">
        <v>-0.03</v>
      </c>
      <c r="G37" s="465">
        <v>0.04</v>
      </c>
      <c r="H37" s="450">
        <f t="shared" si="0"/>
        <v>1.9400000000000001E-2</v>
      </c>
      <c r="I37" s="194">
        <f t="shared" si="2"/>
        <v>36</v>
      </c>
      <c r="J37" s="269">
        <f t="shared" si="3"/>
        <v>972</v>
      </c>
      <c r="K37" s="271">
        <f t="shared" si="4"/>
        <v>2E-3</v>
      </c>
      <c r="L37" s="269">
        <f t="shared" si="5"/>
        <v>2417.4678005642845</v>
      </c>
      <c r="M37" s="270">
        <f t="shared" si="1"/>
        <v>1.4871067907039963</v>
      </c>
    </row>
    <row r="38" spans="2:13" ht="15" customHeight="1">
      <c r="B38" s="201">
        <v>2017</v>
      </c>
      <c r="C38" s="463">
        <v>0.222</v>
      </c>
      <c r="D38" s="464">
        <v>0.184</v>
      </c>
      <c r="E38" s="455">
        <v>2E-3</v>
      </c>
      <c r="F38" s="466">
        <v>4.7E-2</v>
      </c>
      <c r="G38" s="465">
        <v>4.5999999999999999E-2</v>
      </c>
      <c r="H38" s="450">
        <f t="shared" si="0"/>
        <v>0.1002</v>
      </c>
      <c r="I38" s="194">
        <f t="shared" si="2"/>
        <v>36</v>
      </c>
      <c r="J38" s="269">
        <f t="shared" ref="J38:J45" si="6">J37+I38</f>
        <v>1008</v>
      </c>
      <c r="K38" s="271">
        <f t="shared" si="4"/>
        <v>2E-3</v>
      </c>
      <c r="L38" s="269">
        <f t="shared" si="5"/>
        <v>2690.8631385796975</v>
      </c>
      <c r="M38" s="270">
        <f t="shared" ref="M38:M45" si="7">IF(ISERROR((L38-J38)/J38),"",(L38-J38)/J38)</f>
        <v>1.6695070819243032</v>
      </c>
    </row>
    <row r="39" spans="2:13" ht="15" customHeight="1">
      <c r="B39" s="201">
        <v>2018</v>
      </c>
      <c r="C39" s="453">
        <v>-0.16</v>
      </c>
      <c r="D39" s="454">
        <v>-0.113</v>
      </c>
      <c r="E39" s="455">
        <v>0.01</v>
      </c>
      <c r="F39" s="461">
        <v>-3.5999999999999997E-2</v>
      </c>
      <c r="G39" s="457">
        <v>-8.4000000000000005E-2</v>
      </c>
      <c r="H39" s="450">
        <f t="shared" si="0"/>
        <v>-7.6600000000000001E-2</v>
      </c>
      <c r="I39" s="194">
        <f t="shared" si="2"/>
        <v>36</v>
      </c>
      <c r="J39" s="269">
        <f t="shared" si="6"/>
        <v>1044</v>
      </c>
      <c r="K39" s="271">
        <f t="shared" si="4"/>
        <v>2E-3</v>
      </c>
      <c r="L39" s="269">
        <f t="shared" si="5"/>
        <v>2515.3612958873332</v>
      </c>
      <c r="M39" s="270">
        <f t="shared" si="7"/>
        <v>1.4093499002752234</v>
      </c>
    </row>
    <row r="40" spans="2:13" ht="15" customHeight="1">
      <c r="B40" s="201">
        <v>2019</v>
      </c>
      <c r="C40" s="463">
        <v>0.18099999999999999</v>
      </c>
      <c r="D40" s="464">
        <v>0.30499999999999999</v>
      </c>
      <c r="E40" s="455">
        <v>1.6E-2</v>
      </c>
      <c r="F40" s="466">
        <v>5.7000000000000002E-2</v>
      </c>
      <c r="G40" s="465">
        <v>0.25800000000000001</v>
      </c>
      <c r="H40" s="450">
        <f t="shared" si="0"/>
        <v>0.16340000000000002</v>
      </c>
      <c r="I40" s="194">
        <f t="shared" si="2"/>
        <v>36</v>
      </c>
      <c r="J40" s="269">
        <f t="shared" si="6"/>
        <v>1080</v>
      </c>
      <c r="K40" s="271">
        <f t="shared" si="4"/>
        <v>2E-3</v>
      </c>
      <c r="L40" s="269">
        <f t="shared" si="5"/>
        <v>2957.3406090435487</v>
      </c>
      <c r="M40" s="270">
        <f t="shared" si="7"/>
        <v>1.7382783417069896</v>
      </c>
    </row>
    <row r="41" spans="2:13" ht="15" customHeight="1">
      <c r="B41" s="201">
        <v>2020</v>
      </c>
      <c r="C41" s="463">
        <v>7.3999999999999996E-2</v>
      </c>
      <c r="D41" s="464">
        <v>0.11</v>
      </c>
      <c r="E41" s="462">
        <v>-8.0000000000000002E-3</v>
      </c>
      <c r="F41" s="466">
        <v>5.1999999999999998E-2</v>
      </c>
      <c r="G41" s="457">
        <v>-0.125</v>
      </c>
      <c r="H41" s="450">
        <f t="shared" si="0"/>
        <v>2.06E-2</v>
      </c>
      <c r="I41" s="194">
        <f t="shared" si="2"/>
        <v>36</v>
      </c>
      <c r="J41" s="269">
        <f t="shared" si="6"/>
        <v>1116</v>
      </c>
      <c r="K41" s="271">
        <f t="shared" si="4"/>
        <v>2E-3</v>
      </c>
      <c r="L41" s="269">
        <f t="shared" si="5"/>
        <v>3048.3471443717585</v>
      </c>
      <c r="M41" s="270">
        <f t="shared" si="7"/>
        <v>1.7314938569639413</v>
      </c>
    </row>
    <row r="42" spans="2:13" ht="15" customHeight="1">
      <c r="B42" s="201">
        <v>2021</v>
      </c>
      <c r="C42" s="463">
        <v>0.127</v>
      </c>
      <c r="D42" s="467">
        <v>0.31900000000000001</v>
      </c>
      <c r="E42" s="468">
        <v>-1E-3</v>
      </c>
      <c r="F42" s="469">
        <v>3.9E-2</v>
      </c>
      <c r="G42" s="470">
        <v>0.46800000000000003</v>
      </c>
      <c r="H42" s="450">
        <f t="shared" si="0"/>
        <v>0.19040000000000001</v>
      </c>
      <c r="I42" s="194">
        <f t="shared" si="2"/>
        <v>36</v>
      </c>
      <c r="J42" s="269">
        <f t="shared" si="6"/>
        <v>1152</v>
      </c>
      <c r="K42" s="271">
        <f t="shared" si="4"/>
        <v>2E-3</v>
      </c>
      <c r="L42" s="269">
        <f t="shared" si="5"/>
        <v>3658.6557463713975</v>
      </c>
      <c r="M42" s="270">
        <f t="shared" si="7"/>
        <v>2.1759164465029492</v>
      </c>
    </row>
    <row r="43" spans="2:13" ht="15" customHeight="1">
      <c r="B43" s="201">
        <v>2022</v>
      </c>
      <c r="C43" s="453">
        <v>-2.5000000000000001E-2</v>
      </c>
      <c r="D43" s="454">
        <v>-5.8999999999999997E-2</v>
      </c>
      <c r="E43" s="462">
        <v>-5.1999999999999998E-2</v>
      </c>
      <c r="F43" s="461">
        <v>-4.2999999999999997E-2</v>
      </c>
      <c r="G43" s="457">
        <v>-0.126</v>
      </c>
      <c r="H43" s="450">
        <f t="shared" ref="H43:H45" si="8">C43*C$8+D43*D$8+E43*E$8+F43*F$8+G43*G$8</f>
        <v>-6.0999999999999999E-2</v>
      </c>
      <c r="I43" s="194">
        <f t="shared" si="2"/>
        <v>36</v>
      </c>
      <c r="J43" s="269">
        <f t="shared" si="6"/>
        <v>1188</v>
      </c>
      <c r="K43" s="271">
        <f t="shared" si="4"/>
        <v>2E-3</v>
      </c>
      <c r="L43" s="269">
        <f t="shared" si="5"/>
        <v>3464.1604343499998</v>
      </c>
      <c r="M43" s="270">
        <f t="shared" si="7"/>
        <v>1.9159599615740739</v>
      </c>
    </row>
    <row r="44" spans="2:13" ht="15" customHeight="1">
      <c r="B44" s="201">
        <v>2023</v>
      </c>
      <c r="C44" s="463">
        <v>0.28299999999999997</v>
      </c>
      <c r="D44" s="467">
        <v>0.36299999999999999</v>
      </c>
      <c r="E44" s="471">
        <v>5.0000000000000001E-3</v>
      </c>
      <c r="F44" s="469">
        <v>0.13200000000000001</v>
      </c>
      <c r="G44" s="470">
        <v>0.22</v>
      </c>
      <c r="H44" s="450">
        <f t="shared" si="8"/>
        <v>0.2006</v>
      </c>
      <c r="I44" s="194">
        <f t="shared" si="2"/>
        <v>36</v>
      </c>
      <c r="J44" s="269">
        <f t="shared" si="6"/>
        <v>1224</v>
      </c>
      <c r="K44" s="271">
        <f t="shared" si="4"/>
        <v>2E-3</v>
      </c>
      <c r="L44" s="269">
        <f t="shared" si="5"/>
        <v>4188.1426966119097</v>
      </c>
      <c r="M44" s="270">
        <f t="shared" si="7"/>
        <v>2.4216852096502532</v>
      </c>
    </row>
    <row r="45" spans="2:13" ht="15" customHeight="1">
      <c r="B45" s="201">
        <v>2024</v>
      </c>
      <c r="C45" s="463">
        <v>0.20499999999999999</v>
      </c>
      <c r="D45" s="464">
        <v>0.311</v>
      </c>
      <c r="E45" s="455">
        <v>-2.9000000000000001E-2</v>
      </c>
      <c r="F45" s="466">
        <v>9.7000000000000003E-2</v>
      </c>
      <c r="G45" s="465">
        <v>0.13600000000000001</v>
      </c>
      <c r="H45" s="450">
        <f t="shared" si="8"/>
        <v>0.14400000000000002</v>
      </c>
      <c r="I45" s="194">
        <f t="shared" si="2"/>
        <v>36</v>
      </c>
      <c r="J45" s="269">
        <f t="shared" si="6"/>
        <v>1260</v>
      </c>
      <c r="K45" s="271">
        <f t="shared" si="4"/>
        <v>2E-3</v>
      </c>
      <c r="L45" s="269">
        <f t="shared" si="5"/>
        <v>4818.8589595308013</v>
      </c>
      <c r="M45" s="270">
        <f t="shared" si="7"/>
        <v>2.8244912377228579</v>
      </c>
    </row>
    <row r="46" spans="2:13" ht="15" customHeight="1">
      <c r="B46" s="201">
        <v>2025</v>
      </c>
      <c r="C46" s="463"/>
      <c r="D46" s="464"/>
      <c r="E46" s="455"/>
      <c r="F46" s="466"/>
      <c r="G46" s="465"/>
      <c r="H46" s="451"/>
      <c r="I46" s="194"/>
      <c r="J46" s="269"/>
      <c r="K46" s="271"/>
      <c r="L46" s="269"/>
      <c r="M46" s="270"/>
    </row>
    <row r="47" spans="2:13" ht="15" customHeight="1">
      <c r="B47" s="272" t="s">
        <v>353</v>
      </c>
      <c r="C47" s="472">
        <f t="shared" ref="C47:H47" si="9">AVERAGE(C11:C46)</f>
        <v>3.9599999999999989E-2</v>
      </c>
      <c r="D47" s="473">
        <f t="shared" si="9"/>
        <v>0.12022857142857143</v>
      </c>
      <c r="E47" s="474">
        <f t="shared" si="9"/>
        <v>2.6514285714285726E-2</v>
      </c>
      <c r="F47" s="475">
        <f t="shared" si="9"/>
        <v>5.5799999999999995E-2</v>
      </c>
      <c r="G47" s="476">
        <f t="shared" si="9"/>
        <v>0.11014285714285715</v>
      </c>
      <c r="H47" s="452">
        <f t="shared" si="9"/>
        <v>7.0457142857142871E-2</v>
      </c>
      <c r="L47" s="273"/>
    </row>
    <row r="48" spans="2:13" ht="12.75" customHeight="1">
      <c r="B48" s="151" t="s">
        <v>354</v>
      </c>
      <c r="C48" s="151"/>
      <c r="D48" s="151"/>
      <c r="E48" s="151"/>
      <c r="F48" s="151"/>
      <c r="G48" s="151"/>
      <c r="H48" s="151"/>
      <c r="I48" s="151"/>
      <c r="J48" s="151"/>
      <c r="K48" s="151"/>
      <c r="L48" s="151"/>
      <c r="M48" s="151"/>
    </row>
    <row r="49" spans="2:13" ht="12.75" customHeight="1">
      <c r="B49" s="151" t="s">
        <v>355</v>
      </c>
      <c r="C49" s="151"/>
      <c r="D49" s="151"/>
      <c r="E49" s="151"/>
      <c r="F49" s="151"/>
      <c r="G49" s="151"/>
      <c r="H49" s="151"/>
      <c r="I49" s="151"/>
      <c r="J49" s="151"/>
      <c r="K49" s="151"/>
      <c r="L49" s="151"/>
      <c r="M49" s="151"/>
    </row>
    <row r="50" spans="2:13" ht="12.75" customHeight="1">
      <c r="B50" s="151" t="s">
        <v>356</v>
      </c>
      <c r="C50" s="151"/>
      <c r="D50" s="151"/>
      <c r="E50" s="151"/>
      <c r="F50" s="151"/>
      <c r="G50" s="151"/>
      <c r="H50" s="151"/>
      <c r="I50" s="151"/>
      <c r="J50" s="151"/>
      <c r="K50" s="151"/>
      <c r="L50" s="151"/>
      <c r="M50" s="151"/>
    </row>
    <row r="51" spans="2:13" ht="12.75" customHeight="1">
      <c r="B51" s="151" t="s">
        <v>357</v>
      </c>
      <c r="C51" s="151"/>
      <c r="D51" s="151"/>
      <c r="E51" s="151"/>
      <c r="F51" s="151"/>
      <c r="G51" s="151"/>
      <c r="H51" s="151"/>
      <c r="I51" s="151"/>
      <c r="J51" s="151"/>
      <c r="K51" s="151"/>
      <c r="L51" s="151"/>
      <c r="M51" s="151"/>
    </row>
    <row r="52" spans="2:13" ht="12.75" customHeight="1">
      <c r="B52" s="151" t="s">
        <v>358</v>
      </c>
      <c r="C52" s="151"/>
      <c r="D52" s="151"/>
      <c r="E52" s="151"/>
      <c r="F52" s="151"/>
      <c r="G52" s="151"/>
      <c r="H52" s="151"/>
      <c r="I52" s="151"/>
      <c r="J52" s="151"/>
      <c r="K52" s="151"/>
      <c r="L52" s="151"/>
      <c r="M52" s="151"/>
    </row>
  </sheetData>
  <sheetProtection algorithmName="SHA-512" hashValue="x+zAiEP3QOwaNuLuCZ55HvxlHjFZ8oq5gbDpDYaXC6+Et2EsYd4haSDXfwNKwObLTNnl8vxRRP1dUfLSFVUJ3A==" saltValue="0CLzzKVXWY8p7imtsZftug==" spinCount="100000" sheet="1" objects="1" scenarios="1"/>
  <phoneticPr fontId="20"/>
  <pageMargins left="0.7" right="0.7" top="0.75" bottom="0.75" header="0.3" footer="0.3"/>
  <pageSetup paperSize="9" orientation="portrait" horizontalDpi="0"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O37"/>
  <sheetViews>
    <sheetView workbookViewId="0">
      <selection activeCell="C6" sqref="C6"/>
    </sheetView>
  </sheetViews>
  <sheetFormatPr defaultRowHeight="12"/>
  <cols>
    <col min="1" max="1" width="1.875" style="215" customWidth="1"/>
    <col min="2" max="2" width="16.75" style="215" customWidth="1"/>
    <col min="3" max="3" width="9" style="215"/>
    <col min="4" max="4" width="5.625" style="215" customWidth="1"/>
    <col min="5" max="5" width="7.375" style="217" customWidth="1"/>
    <col min="6" max="6" width="5.875" style="215" customWidth="1"/>
    <col min="7" max="9" width="9" style="215"/>
    <col min="10" max="10" width="5.875" style="215" customWidth="1"/>
    <col min="11" max="16384" width="9" style="215"/>
  </cols>
  <sheetData>
    <row r="2" spans="2:15" ht="14.25">
      <c r="B2" s="216" t="s">
        <v>338</v>
      </c>
    </row>
    <row r="3" spans="2:15">
      <c r="B3" s="215" t="s">
        <v>288</v>
      </c>
    </row>
    <row r="4" spans="2:15">
      <c r="C4" s="218"/>
      <c r="D4" s="215" t="s">
        <v>289</v>
      </c>
    </row>
    <row r="5" spans="2:15">
      <c r="G5" s="219" t="s">
        <v>290</v>
      </c>
      <c r="K5" s="215" t="s">
        <v>291</v>
      </c>
      <c r="L5" s="215" t="s">
        <v>292</v>
      </c>
    </row>
    <row r="6" spans="2:15">
      <c r="B6" s="220" t="s">
        <v>293</v>
      </c>
      <c r="C6" s="221">
        <v>600</v>
      </c>
      <c r="D6" s="215" t="s">
        <v>294</v>
      </c>
      <c r="E6" s="217" t="s">
        <v>295</v>
      </c>
      <c r="G6" s="222" t="s">
        <v>293</v>
      </c>
      <c r="H6" s="223" t="s">
        <v>296</v>
      </c>
      <c r="I6" s="224" t="s">
        <v>297</v>
      </c>
      <c r="K6" s="225">
        <v>0</v>
      </c>
      <c r="L6" s="226">
        <v>2</v>
      </c>
    </row>
    <row r="7" spans="2:15">
      <c r="B7" s="227" t="s">
        <v>298</v>
      </c>
      <c r="C7" s="228" t="s">
        <v>593</v>
      </c>
      <c r="G7" s="229">
        <v>0</v>
      </c>
      <c r="H7" s="230">
        <v>0.4</v>
      </c>
      <c r="I7" s="231">
        <v>-10</v>
      </c>
      <c r="K7" s="232">
        <v>1096</v>
      </c>
      <c r="L7" s="231">
        <v>3</v>
      </c>
    </row>
    <row r="8" spans="2:15">
      <c r="B8" s="227" t="s">
        <v>299</v>
      </c>
      <c r="C8" s="233">
        <v>300</v>
      </c>
      <c r="D8" s="215" t="s">
        <v>294</v>
      </c>
      <c r="G8" s="229">
        <v>181</v>
      </c>
      <c r="H8" s="230">
        <v>0.3</v>
      </c>
      <c r="I8" s="231">
        <v>8</v>
      </c>
      <c r="K8" s="232">
        <v>1146</v>
      </c>
      <c r="L8" s="231">
        <v>4</v>
      </c>
    </row>
    <row r="9" spans="2:15">
      <c r="B9" s="227" t="s">
        <v>300</v>
      </c>
      <c r="C9" s="233">
        <v>0</v>
      </c>
      <c r="D9" s="215" t="s">
        <v>301</v>
      </c>
      <c r="G9" s="229">
        <v>361</v>
      </c>
      <c r="H9" s="230">
        <v>0.2</v>
      </c>
      <c r="I9" s="231">
        <v>44</v>
      </c>
      <c r="K9" s="234">
        <v>1196</v>
      </c>
      <c r="L9" s="235">
        <v>5</v>
      </c>
    </row>
    <row r="10" spans="2:15">
      <c r="B10" s="227" t="s">
        <v>302</v>
      </c>
      <c r="C10" s="233">
        <v>0</v>
      </c>
      <c r="D10" s="215" t="s">
        <v>301</v>
      </c>
      <c r="G10" s="229">
        <v>661</v>
      </c>
      <c r="H10" s="230">
        <v>0.1</v>
      </c>
      <c r="I10" s="231">
        <v>110</v>
      </c>
    </row>
    <row r="11" spans="2:15">
      <c r="B11" s="227" t="s">
        <v>303</v>
      </c>
      <c r="C11" s="233">
        <v>0</v>
      </c>
      <c r="D11" s="215" t="s">
        <v>301</v>
      </c>
      <c r="G11" s="236">
        <v>851</v>
      </c>
      <c r="H11" s="237">
        <v>0</v>
      </c>
      <c r="I11" s="235">
        <v>195</v>
      </c>
      <c r="K11" s="215" t="s">
        <v>304</v>
      </c>
    </row>
    <row r="12" spans="2:15">
      <c r="B12" s="227" t="s">
        <v>305</v>
      </c>
      <c r="C12" s="233">
        <v>0</v>
      </c>
      <c r="D12" s="215" t="s">
        <v>301</v>
      </c>
      <c r="K12" s="222"/>
      <c r="L12" s="777" t="s">
        <v>291</v>
      </c>
      <c r="M12" s="777"/>
      <c r="N12" s="777"/>
      <c r="O12" s="778"/>
    </row>
    <row r="13" spans="2:15">
      <c r="K13" s="238" t="s">
        <v>306</v>
      </c>
      <c r="L13" s="239">
        <v>0</v>
      </c>
      <c r="M13" s="240">
        <v>1096</v>
      </c>
      <c r="N13" s="240">
        <v>1146</v>
      </c>
      <c r="O13" s="241">
        <v>1196</v>
      </c>
    </row>
    <row r="14" spans="2:15">
      <c r="B14" s="220" t="s">
        <v>307</v>
      </c>
      <c r="C14" s="220">
        <f>IF(C6*VLOOKUP(C6,G7:I11,2,TRUE)+VLOOKUP(C6,G7:I11,3,TRUE)&lt;55,55,C6*VLOOKUP(C6,G7:I11,2,TRUE)+VLOOKUP(C6,G7:I11,3,TRUE))</f>
        <v>164</v>
      </c>
      <c r="D14" s="215" t="s">
        <v>294</v>
      </c>
      <c r="E14" s="242"/>
      <c r="K14" s="243">
        <v>0</v>
      </c>
      <c r="L14" s="244">
        <v>38</v>
      </c>
      <c r="M14" s="244">
        <v>26</v>
      </c>
      <c r="N14" s="244">
        <v>13</v>
      </c>
      <c r="O14" s="231">
        <v>0</v>
      </c>
    </row>
    <row r="15" spans="2:15">
      <c r="B15" s="227" t="s">
        <v>308</v>
      </c>
      <c r="C15" s="245">
        <f>C6*15%</f>
        <v>90</v>
      </c>
      <c r="D15" s="215" t="s">
        <v>294</v>
      </c>
      <c r="E15" s="242" t="s">
        <v>309</v>
      </c>
      <c r="K15" s="246">
        <v>151</v>
      </c>
      <c r="L15" s="244">
        <v>36</v>
      </c>
      <c r="M15" s="244">
        <v>24</v>
      </c>
      <c r="N15" s="244">
        <v>12</v>
      </c>
      <c r="O15" s="231">
        <v>0</v>
      </c>
    </row>
    <row r="16" spans="2:15">
      <c r="B16" s="227" t="s">
        <v>310</v>
      </c>
      <c r="C16" s="227">
        <f>VLOOKUP(C6,G30:H33,2,TRUE)</f>
        <v>48</v>
      </c>
      <c r="D16" s="215" t="s">
        <v>294</v>
      </c>
      <c r="G16" s="219" t="s">
        <v>311</v>
      </c>
      <c r="K16" s="246">
        <v>156</v>
      </c>
      <c r="L16" s="244">
        <v>31</v>
      </c>
      <c r="M16" s="244">
        <v>21</v>
      </c>
      <c r="N16" s="244">
        <v>11</v>
      </c>
      <c r="O16" s="231">
        <v>0</v>
      </c>
    </row>
    <row r="17" spans="2:15">
      <c r="B17" s="227" t="s">
        <v>312</v>
      </c>
      <c r="C17" s="227">
        <f>IF(C7="あり",VLOOKUP(C8,K14:O23,VLOOKUP(C6,K6:L9,2,TRUE),TRUE),0)</f>
        <v>0</v>
      </c>
      <c r="D17" s="215" t="s">
        <v>294</v>
      </c>
      <c r="G17" s="222" t="s">
        <v>313</v>
      </c>
      <c r="H17" s="223" t="s">
        <v>296</v>
      </c>
      <c r="I17" s="224" t="s">
        <v>297</v>
      </c>
      <c r="K17" s="246">
        <v>161</v>
      </c>
      <c r="L17" s="244">
        <v>26</v>
      </c>
      <c r="M17" s="244">
        <v>18</v>
      </c>
      <c r="N17" s="244">
        <v>9</v>
      </c>
      <c r="O17" s="231">
        <v>0</v>
      </c>
    </row>
    <row r="18" spans="2:15">
      <c r="B18" s="227" t="s">
        <v>314</v>
      </c>
      <c r="C18" s="227">
        <f>C9*38+C10*63+C11*48+C12*58</f>
        <v>0</v>
      </c>
      <c r="D18" s="215" t="s">
        <v>294</v>
      </c>
      <c r="G18" s="229">
        <v>0</v>
      </c>
      <c r="H18" s="247">
        <v>0.05</v>
      </c>
      <c r="I18" s="231">
        <v>0</v>
      </c>
      <c r="K18" s="246">
        <v>166</v>
      </c>
      <c r="L18" s="244">
        <v>21</v>
      </c>
      <c r="M18" s="244">
        <v>14</v>
      </c>
      <c r="N18" s="244">
        <v>7</v>
      </c>
      <c r="O18" s="231">
        <v>0</v>
      </c>
    </row>
    <row r="19" spans="2:15">
      <c r="B19" s="227" t="s">
        <v>315</v>
      </c>
      <c r="C19" s="233">
        <v>5</v>
      </c>
      <c r="D19" s="215" t="s">
        <v>294</v>
      </c>
      <c r="G19" s="229">
        <v>196</v>
      </c>
      <c r="H19" s="247">
        <v>0.1</v>
      </c>
      <c r="I19" s="231">
        <v>-9.75</v>
      </c>
      <c r="K19" s="246">
        <v>175</v>
      </c>
      <c r="L19" s="244">
        <v>16</v>
      </c>
      <c r="M19" s="244">
        <v>11</v>
      </c>
      <c r="N19" s="244">
        <v>6</v>
      </c>
      <c r="O19" s="231">
        <v>0</v>
      </c>
    </row>
    <row r="20" spans="2:15">
      <c r="B20" s="227" t="s">
        <v>316</v>
      </c>
      <c r="C20" s="233">
        <v>0</v>
      </c>
      <c r="D20" s="215" t="s">
        <v>294</v>
      </c>
      <c r="G20" s="229">
        <v>331</v>
      </c>
      <c r="H20" s="247">
        <v>0.2</v>
      </c>
      <c r="I20" s="231">
        <v>-42.75</v>
      </c>
      <c r="K20" s="246">
        <v>183</v>
      </c>
      <c r="L20" s="244">
        <v>11</v>
      </c>
      <c r="M20" s="244">
        <v>8</v>
      </c>
      <c r="N20" s="244">
        <v>4</v>
      </c>
      <c r="O20" s="231">
        <v>0</v>
      </c>
    </row>
    <row r="21" spans="2:15">
      <c r="B21" s="248" t="s">
        <v>317</v>
      </c>
      <c r="C21" s="249">
        <v>0</v>
      </c>
      <c r="D21" s="215" t="s">
        <v>294</v>
      </c>
      <c r="G21" s="229">
        <v>696</v>
      </c>
      <c r="H21" s="247">
        <v>0.23</v>
      </c>
      <c r="I21" s="231">
        <v>-63.6</v>
      </c>
      <c r="K21" s="246">
        <v>190</v>
      </c>
      <c r="L21" s="244">
        <v>6</v>
      </c>
      <c r="M21" s="244">
        <v>4</v>
      </c>
      <c r="N21" s="244">
        <v>2</v>
      </c>
      <c r="O21" s="231">
        <v>0</v>
      </c>
    </row>
    <row r="22" spans="2:15">
      <c r="B22" s="215" t="s">
        <v>318</v>
      </c>
      <c r="C22" s="250">
        <f>SUM(C14:C21)</f>
        <v>307</v>
      </c>
      <c r="D22" s="215" t="s">
        <v>294</v>
      </c>
      <c r="E22" s="217" t="s">
        <v>319</v>
      </c>
      <c r="G22" s="229">
        <v>901</v>
      </c>
      <c r="H22" s="247">
        <v>0.33</v>
      </c>
      <c r="I22" s="231">
        <v>-153.6</v>
      </c>
      <c r="K22" s="246">
        <v>197</v>
      </c>
      <c r="L22" s="244">
        <v>3</v>
      </c>
      <c r="M22" s="244">
        <v>2</v>
      </c>
      <c r="N22" s="244">
        <v>1</v>
      </c>
      <c r="O22" s="231">
        <v>0</v>
      </c>
    </row>
    <row r="23" spans="2:15">
      <c r="G23" s="229">
        <v>1801</v>
      </c>
      <c r="H23" s="247">
        <v>0.4</v>
      </c>
      <c r="I23" s="231">
        <v>-279.60000000000002</v>
      </c>
      <c r="K23" s="251">
        <v>201</v>
      </c>
      <c r="L23" s="252">
        <v>0</v>
      </c>
      <c r="M23" s="252">
        <v>0</v>
      </c>
      <c r="N23" s="252">
        <v>0</v>
      </c>
      <c r="O23" s="235">
        <v>0</v>
      </c>
    </row>
    <row r="24" spans="2:15">
      <c r="B24" s="220" t="s">
        <v>320</v>
      </c>
      <c r="C24" s="221">
        <v>0</v>
      </c>
      <c r="D24" s="215" t="s">
        <v>321</v>
      </c>
      <c r="G24" s="236">
        <v>4001</v>
      </c>
      <c r="H24" s="253">
        <v>0.45</v>
      </c>
      <c r="I24" s="235">
        <v>-479.6</v>
      </c>
    </row>
    <row r="26" spans="2:15">
      <c r="B26" s="220" t="s">
        <v>313</v>
      </c>
      <c r="C26" s="220">
        <f>IF(C6-C22&gt;0,C6-C22,0)</f>
        <v>293</v>
      </c>
      <c r="D26" s="215" t="s">
        <v>294</v>
      </c>
      <c r="E26" s="217" t="s">
        <v>322</v>
      </c>
    </row>
    <row r="27" spans="2:15">
      <c r="B27" s="227" t="s">
        <v>323</v>
      </c>
      <c r="C27" s="245">
        <f>C26*(VLOOKUP(C26,G18:I24,2,TRUE))+VLOOKUP(C26,G18:I24,3,TRUE)</f>
        <v>19.55</v>
      </c>
      <c r="D27" s="215" t="s">
        <v>321</v>
      </c>
    </row>
    <row r="28" spans="2:15">
      <c r="B28" s="227" t="s">
        <v>324</v>
      </c>
      <c r="C28" s="245">
        <f>IF(C26*10%&gt;0,C26*10%,0)+1-C24+0.2</f>
        <v>30.5</v>
      </c>
      <c r="D28" s="215" t="s">
        <v>321</v>
      </c>
      <c r="G28" s="219" t="s">
        <v>310</v>
      </c>
    </row>
    <row r="29" spans="2:15">
      <c r="B29" s="227" t="s">
        <v>325</v>
      </c>
      <c r="C29" s="245">
        <f>SUM(C27:C28)</f>
        <v>50.05</v>
      </c>
      <c r="D29" s="215" t="s">
        <v>321</v>
      </c>
      <c r="E29" s="217" t="s">
        <v>326</v>
      </c>
      <c r="G29" s="222" t="s">
        <v>293</v>
      </c>
      <c r="H29" s="224" t="s">
        <v>327</v>
      </c>
    </row>
    <row r="30" spans="2:15">
      <c r="B30" s="220" t="s">
        <v>328</v>
      </c>
      <c r="C30" s="254">
        <f>C29/C6*100</f>
        <v>8.3416666666666668</v>
      </c>
      <c r="D30" s="215" t="s">
        <v>329</v>
      </c>
      <c r="G30" s="255">
        <v>0</v>
      </c>
      <c r="H30" s="231">
        <v>48</v>
      </c>
    </row>
    <row r="31" spans="2:15">
      <c r="B31" s="256" t="s">
        <v>330</v>
      </c>
      <c r="C31" s="257">
        <f>C6-C15-C29</f>
        <v>459.95</v>
      </c>
      <c r="D31" s="215" t="s">
        <v>321</v>
      </c>
      <c r="E31" s="217" t="s">
        <v>331</v>
      </c>
      <c r="G31" s="255">
        <v>2596</v>
      </c>
      <c r="H31" s="231">
        <v>32</v>
      </c>
    </row>
    <row r="32" spans="2:15">
      <c r="B32" s="215" t="s">
        <v>332</v>
      </c>
      <c r="C32" s="250">
        <f>C31/C6*100</f>
        <v>76.658333333333331</v>
      </c>
      <c r="D32" s="215" t="s">
        <v>329</v>
      </c>
      <c r="G32" s="255">
        <v>2646</v>
      </c>
      <c r="H32" s="231">
        <v>16</v>
      </c>
    </row>
    <row r="33" spans="2:8">
      <c r="G33" s="258">
        <v>2696</v>
      </c>
      <c r="H33" s="235">
        <v>0</v>
      </c>
    </row>
    <row r="34" spans="2:8">
      <c r="B34" s="215" t="s">
        <v>683</v>
      </c>
      <c r="G34" s="219"/>
    </row>
    <row r="35" spans="2:8">
      <c r="B35" s="215" t="s">
        <v>333</v>
      </c>
      <c r="G35" s="219"/>
    </row>
    <row r="36" spans="2:8">
      <c r="B36" s="215" t="s">
        <v>334</v>
      </c>
    </row>
    <row r="37" spans="2:8">
      <c r="B37" s="215" t="s">
        <v>335</v>
      </c>
    </row>
  </sheetData>
  <sheetProtection algorithmName="SHA-512" hashValue="cfl6L2IeX9+g+8a6Yj8wSgFFNAeWs/hiYlJJtcT0SAVkjmi7ONeMpgYFe5hdXgPmd0cKz+DX0UQWeFVUjiaJSw==" saltValue="RoK/xNnuhzEMZOy/RET3oA==" spinCount="100000" sheet="1" objects="1" scenarios="1"/>
  <mergeCells count="1">
    <mergeCell ref="L12:O12"/>
  </mergeCells>
  <phoneticPr fontId="16"/>
  <dataValidations count="1">
    <dataValidation type="list" allowBlank="1" showInputMessage="1" showErrorMessage="1" sqref="C7" xr:uid="{00000000-0002-0000-0600-000000000000}">
      <formula1>"あり,なし"</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使い方</vt:lpstr>
      <vt:lpstr>入力シート</vt:lpstr>
      <vt:lpstr>CF表</vt:lpstr>
      <vt:lpstr>家計簿（年間収支）</vt:lpstr>
      <vt:lpstr>保険一覧</vt:lpstr>
      <vt:lpstr>必要保障額</vt:lpstr>
      <vt:lpstr>投資シミュレーション</vt:lpstr>
      <vt:lpstr>過去騰落率</vt:lpstr>
      <vt:lpstr>手取額計算</vt:lpstr>
      <vt:lpstr>住宅ローン返済表</vt:lpstr>
      <vt:lpstr>貯蓄 投資表</vt:lpstr>
      <vt:lpstr>CF表!Print_Area</vt:lpstr>
      <vt:lpstr>入力シート!Print_Area</vt:lpstr>
      <vt:lpstr>必要保障額!Print_Area</vt:lpstr>
      <vt:lpstr>保険一覧!Print_Area</vt:lpstr>
      <vt:lpstr>CF表!Print_Titles</vt:lpstr>
      <vt:lpstr>入力シート!Print_Titles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dc:creator>
  <cp:lastModifiedBy>sachio suenaga</cp:lastModifiedBy>
  <cp:lastPrinted>2024-11-13T05:20:03Z</cp:lastPrinted>
  <dcterms:created xsi:type="dcterms:W3CDTF">2013-09-22T07:26:10Z</dcterms:created>
  <dcterms:modified xsi:type="dcterms:W3CDTF">2025-08-03T02:52:17Z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207b0837-b967-4190-908f-2c1e4b3de471</vt:lpwstr>
  </property>
</Properties>
</file>